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24855" windowHeight="12270"/>
  </bookViews>
  <sheets>
    <sheet name="Weltbev." sheetId="4" r:id="rId1"/>
    <sheet name="Bev. USA" sheetId="5" r:id="rId2"/>
    <sheet name="Log. Wachstum" sheetId="1" r:id="rId3"/>
    <sheet name="Räuber Beute" sheetId="2" r:id="rId4"/>
    <sheet name="Angebot Nachfrage" sheetId="6" r:id="rId5"/>
    <sheet name="Produktzyklus" sheetId="7" r:id="rId6"/>
    <sheet name="Inflation" sheetId="8" r:id="rId7"/>
  </sheets>
  <definedNames>
    <definedName name="alpha">Inflation!$G$6</definedName>
    <definedName name="beta">Inflation!$G$7</definedName>
    <definedName name="delta">Inflation!$G$9</definedName>
    <definedName name="e">'Räuber Beute'!$L$45</definedName>
    <definedName name="eps">Inflation!$G$10</definedName>
    <definedName name="gamma" localSheetId="6">Inflation!$G$8</definedName>
    <definedName name="gamma0">'Angebot Nachfrage'!$J$7</definedName>
    <definedName name="h">'Räuber Beute'!$L$46</definedName>
    <definedName name="h_" localSheetId="5">Produktzyklus!$H$13</definedName>
    <definedName name="h0">'Angebot Nachfrage'!$J$8</definedName>
    <definedName name="hh" localSheetId="6">Inflation!$G$12</definedName>
    <definedName name="K_">Produktzyklus!$H$10</definedName>
    <definedName name="K_max">Produktzyklus!$K$35</definedName>
    <definedName name="l_">Produktzyklus!$H$12</definedName>
    <definedName name="m">Inflation!$G$11</definedName>
    <definedName name="N_0">Produktzyklus!$H$9</definedName>
    <definedName name="p_max">Produktzyklus!$K$36</definedName>
    <definedName name="p0">'Angebot Nachfrage'!$J$6</definedName>
    <definedName name="r_">Produktzyklus!$H$11</definedName>
  </definedNames>
  <calcPr calcId="124519"/>
</workbook>
</file>

<file path=xl/calcChain.xml><?xml version="1.0" encoding="utf-8"?>
<calcChain xmlns="http://schemas.openxmlformats.org/spreadsheetml/2006/main">
  <c r="B6" i="8"/>
  <c r="A10" i="6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9"/>
  <c r="B8" i="2"/>
  <c r="C8"/>
  <c r="C9" s="1"/>
  <c r="B9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46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B5" i="8"/>
  <c r="C6" s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B7" i="7"/>
  <c r="D7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C33"/>
  <c r="D33"/>
  <c r="A34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B8" i="6"/>
  <c r="C8" s="1"/>
  <c r="C8" i="5"/>
  <c r="C9" s="1"/>
  <c r="C10"/>
  <c r="C11"/>
  <c r="C12"/>
  <c r="C14"/>
  <c r="C15"/>
  <c r="C16"/>
  <c r="C18"/>
  <c r="C19"/>
  <c r="C20"/>
  <c r="C22"/>
  <c r="C23"/>
  <c r="C8" i="4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12" i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A12"/>
  <c r="A13" s="1"/>
  <c r="C11"/>
  <c r="C7" i="7" l="1"/>
  <c r="E33"/>
  <c r="B10" i="2"/>
  <c r="F33" i="7"/>
  <c r="D8" i="6"/>
  <c r="B11" i="2"/>
  <c r="B12" s="1"/>
  <c r="C10"/>
  <c r="C11" s="1"/>
  <c r="A14" i="1"/>
  <c r="B13"/>
  <c r="D34" i="7"/>
  <c r="E8" i="6"/>
  <c r="B12" i="1"/>
  <c r="E7" i="7"/>
  <c r="D6" i="8"/>
  <c r="C21" i="5"/>
  <c r="C17"/>
  <c r="C13"/>
  <c r="G33" i="7" l="1"/>
  <c r="H33" s="1"/>
  <c r="C12" i="2"/>
  <c r="C13" s="1"/>
  <c r="B8" i="7"/>
  <c r="C8" s="1"/>
  <c r="C7" i="8"/>
  <c r="A15" i="1"/>
  <c r="B14"/>
  <c r="D8" i="7"/>
  <c r="F34"/>
  <c r="E34"/>
  <c r="F8" i="6"/>
  <c r="B9" s="1"/>
  <c r="E8" i="7" l="1"/>
  <c r="C14" i="2"/>
  <c r="G34" i="7"/>
  <c r="H34" s="1"/>
  <c r="B13" i="2"/>
  <c r="D7" i="8"/>
  <c r="B7" s="1"/>
  <c r="D9" i="6"/>
  <c r="C9"/>
  <c r="E9"/>
  <c r="F9" s="1"/>
  <c r="D8" i="8"/>
  <c r="A16" i="1"/>
  <c r="B15"/>
  <c r="D35" i="7"/>
  <c r="B9"/>
  <c r="C9" s="1"/>
  <c r="B14" i="2"/>
  <c r="B8" i="8" l="1"/>
  <c r="B15" i="2"/>
  <c r="B16" s="1"/>
  <c r="B10" i="6"/>
  <c r="C10" s="1"/>
  <c r="E35" i="7"/>
  <c r="G35" s="1"/>
  <c r="H35" s="1"/>
  <c r="F35"/>
  <c r="D9"/>
  <c r="B10"/>
  <c r="C10" s="1"/>
  <c r="A17" i="1"/>
  <c r="B16"/>
  <c r="C8" i="8"/>
  <c r="C15" i="2"/>
  <c r="D9" i="8" l="1"/>
  <c r="B9" s="1"/>
  <c r="B17" i="2"/>
  <c r="C16"/>
  <c r="E10" i="6"/>
  <c r="F10" s="1"/>
  <c r="D10"/>
  <c r="D10" i="7"/>
  <c r="B17" i="1"/>
  <c r="A18"/>
  <c r="C17" i="2"/>
  <c r="C9" i="8"/>
  <c r="E9" i="7"/>
  <c r="D36"/>
  <c r="D10" i="8" l="1"/>
  <c r="B10" s="1"/>
  <c r="C18" i="2"/>
  <c r="B11" i="6"/>
  <c r="C11" s="1"/>
  <c r="F36" i="7"/>
  <c r="E36"/>
  <c r="D37" s="1"/>
  <c r="B18" i="1"/>
  <c r="A19"/>
  <c r="E10" i="7"/>
  <c r="B11"/>
  <c r="C11" s="1"/>
  <c r="C10" i="8"/>
  <c r="B18" i="2"/>
  <c r="D11" i="8" l="1"/>
  <c r="B11" s="1"/>
  <c r="B19" i="2"/>
  <c r="D11" i="6"/>
  <c r="E11"/>
  <c r="F11" s="1"/>
  <c r="A20" i="1"/>
  <c r="B19"/>
  <c r="E37" i="7"/>
  <c r="D38" s="1"/>
  <c r="F37"/>
  <c r="D11"/>
  <c r="C19" i="2"/>
  <c r="G36" i="7"/>
  <c r="H36" s="1"/>
  <c r="C11" i="8"/>
  <c r="C20" i="2" l="1"/>
  <c r="C21" s="1"/>
  <c r="B12" i="6"/>
  <c r="B20" i="2"/>
  <c r="F38" i="7"/>
  <c r="E38"/>
  <c r="A21" i="1"/>
  <c r="B20"/>
  <c r="E11" i="7"/>
  <c r="B12"/>
  <c r="C12" s="1"/>
  <c r="D12" i="8"/>
  <c r="G37" i="7"/>
  <c r="H37" s="1"/>
  <c r="C22" i="2" l="1"/>
  <c r="C23" s="1"/>
  <c r="B21"/>
  <c r="F12" i="6"/>
  <c r="E12"/>
  <c r="D12"/>
  <c r="C12"/>
  <c r="B13"/>
  <c r="E13" s="1"/>
  <c r="D12" i="7"/>
  <c r="B21" i="1"/>
  <c r="A22"/>
  <c r="C12" i="8"/>
  <c r="G38" i="7"/>
  <c r="H38" s="1"/>
  <c r="D39"/>
  <c r="B22" i="2"/>
  <c r="E12" i="7" l="1"/>
  <c r="B23" i="2"/>
  <c r="B24" s="1"/>
  <c r="B14" i="6"/>
  <c r="D14" s="1"/>
  <c r="F13"/>
  <c r="D13"/>
  <c r="C13"/>
  <c r="B22" i="1"/>
  <c r="A23"/>
  <c r="F39" i="7"/>
  <c r="E39"/>
  <c r="B13"/>
  <c r="C13" s="1"/>
  <c r="B12" i="8"/>
  <c r="D13" s="1"/>
  <c r="C24" i="2" l="1"/>
  <c r="B25" s="1"/>
  <c r="C13" i="8"/>
  <c r="B13" s="1"/>
  <c r="D14" s="1"/>
  <c r="C14" i="6"/>
  <c r="E14"/>
  <c r="F14" s="1"/>
  <c r="A24" i="1"/>
  <c r="B23"/>
  <c r="D13" i="7"/>
  <c r="G39"/>
  <c r="H39" s="1"/>
  <c r="D40"/>
  <c r="E13" l="1"/>
  <c r="C25" i="2"/>
  <c r="C26" s="1"/>
  <c r="C14" i="8"/>
  <c r="B15" i="6"/>
  <c r="F40" i="7"/>
  <c r="E40"/>
  <c r="D41" s="1"/>
  <c r="A25" i="1"/>
  <c r="B24"/>
  <c r="B14" i="7"/>
  <c r="C14" s="1"/>
  <c r="B26" i="2" l="1"/>
  <c r="B27" s="1"/>
  <c r="C15" i="8"/>
  <c r="B14"/>
  <c r="D15" s="1"/>
  <c r="C15" i="6"/>
  <c r="E15"/>
  <c r="F15" s="1"/>
  <c r="B16" s="1"/>
  <c r="D15"/>
  <c r="D14" i="7"/>
  <c r="G40"/>
  <c r="H40" s="1"/>
  <c r="B25" i="1"/>
  <c r="A26"/>
  <c r="E41" i="7"/>
  <c r="F41"/>
  <c r="G41" l="1"/>
  <c r="H41" s="1"/>
  <c r="B15" i="8"/>
  <c r="D16" s="1"/>
  <c r="C27" i="2"/>
  <c r="C28" s="1"/>
  <c r="E16" i="6"/>
  <c r="F16" s="1"/>
  <c r="B17" s="1"/>
  <c r="D16"/>
  <c r="C16"/>
  <c r="B28" i="2"/>
  <c r="B29" s="1"/>
  <c r="E14" i="7"/>
  <c r="A27" i="1"/>
  <c r="B26"/>
  <c r="D42" i="7"/>
  <c r="B15"/>
  <c r="C15" s="1"/>
  <c r="C16" i="8" l="1"/>
  <c r="B16" s="1"/>
  <c r="D17" s="1"/>
  <c r="C17" i="6"/>
  <c r="E17"/>
  <c r="F17" s="1"/>
  <c r="D17"/>
  <c r="C29" i="2"/>
  <c r="C30" s="1"/>
  <c r="F42" i="7"/>
  <c r="E42"/>
  <c r="A28" i="1"/>
  <c r="B27"/>
  <c r="D15" i="7"/>
  <c r="C17" i="8" l="1"/>
  <c r="B17" s="1"/>
  <c r="D18" s="1"/>
  <c r="C31" i="2"/>
  <c r="C32" s="1"/>
  <c r="G42" i="7"/>
  <c r="H42" s="1"/>
  <c r="B30" i="2"/>
  <c r="B31" s="1"/>
  <c r="B18" i="6"/>
  <c r="B28" i="1"/>
  <c r="A29"/>
  <c r="B32" i="2"/>
  <c r="B33" s="1"/>
  <c r="D43" i="7"/>
  <c r="E15"/>
  <c r="B16"/>
  <c r="C16" s="1"/>
  <c r="C18" i="8" l="1"/>
  <c r="B18" s="1"/>
  <c r="D19" s="1"/>
  <c r="D18" i="6"/>
  <c r="E18"/>
  <c r="F18" s="1"/>
  <c r="B19" s="1"/>
  <c r="C18"/>
  <c r="C33" i="2"/>
  <c r="C34" s="1"/>
  <c r="B29" i="1"/>
  <c r="A30"/>
  <c r="E16" i="7"/>
  <c r="D16"/>
  <c r="D44"/>
  <c r="F43"/>
  <c r="E43"/>
  <c r="D19" i="6" l="1"/>
  <c r="C19"/>
  <c r="E19"/>
  <c r="F19" s="1"/>
  <c r="B34" i="2"/>
  <c r="B35" s="1"/>
  <c r="C19" i="8"/>
  <c r="B19" s="1"/>
  <c r="D20" s="1"/>
  <c r="F44" i="7"/>
  <c r="E44"/>
  <c r="D45" s="1"/>
  <c r="B17"/>
  <c r="C17" s="1"/>
  <c r="A31" i="1"/>
  <c r="B30"/>
  <c r="C35" i="2"/>
  <c r="C36" s="1"/>
  <c r="G43" i="7"/>
  <c r="H43" s="1"/>
  <c r="B20" i="6" l="1"/>
  <c r="A32" i="1"/>
  <c r="B31"/>
  <c r="G44" i="7"/>
  <c r="H44" s="1"/>
  <c r="C20" i="8"/>
  <c r="D17" i="7"/>
  <c r="E45"/>
  <c r="F45"/>
  <c r="B36" i="2"/>
  <c r="B37" s="1"/>
  <c r="G45" i="7" l="1"/>
  <c r="H45" s="1"/>
  <c r="E20" i="6"/>
  <c r="F20" s="1"/>
  <c r="B21" s="1"/>
  <c r="C20"/>
  <c r="D20"/>
  <c r="A33" i="1"/>
  <c r="B32"/>
  <c r="D46" i="7"/>
  <c r="B20" i="8"/>
  <c r="D21" s="1"/>
  <c r="E17" i="7"/>
  <c r="C37" i="2"/>
  <c r="C38" s="1"/>
  <c r="B18" i="7"/>
  <c r="C18" s="1"/>
  <c r="E21" i="6" l="1"/>
  <c r="F21" s="1"/>
  <c r="B22" s="1"/>
  <c r="C21"/>
  <c r="D21"/>
  <c r="F46" i="7"/>
  <c r="E46"/>
  <c r="B19"/>
  <c r="C19" s="1"/>
  <c r="D18"/>
  <c r="B33" i="1"/>
  <c r="A34"/>
  <c r="C21" i="8"/>
  <c r="B38" i="2"/>
  <c r="B39" s="1"/>
  <c r="G46" i="7" l="1"/>
  <c r="H46" s="1"/>
  <c r="C39" i="2"/>
  <c r="C40" s="1"/>
  <c r="E22" i="6"/>
  <c r="D22"/>
  <c r="C22"/>
  <c r="D19" i="7"/>
  <c r="B20"/>
  <c r="C20" s="1"/>
  <c r="D47"/>
  <c r="B34" i="1"/>
  <c r="A35"/>
  <c r="B21" i="8"/>
  <c r="D22" s="1"/>
  <c r="E18" i="7"/>
  <c r="B40" i="2" l="1"/>
  <c r="B41" s="1"/>
  <c r="C22" i="8"/>
  <c r="B22" s="1"/>
  <c r="F22" i="6"/>
  <c r="B23" s="1"/>
  <c r="D23" s="1"/>
  <c r="C41" i="2"/>
  <c r="C42" s="1"/>
  <c r="E47" i="7"/>
  <c r="G47" s="1"/>
  <c r="H47" s="1"/>
  <c r="F47"/>
  <c r="A36" i="1"/>
  <c r="B36" s="1"/>
  <c r="B35"/>
  <c r="E20" i="7"/>
  <c r="D20"/>
  <c r="E19"/>
  <c r="C23" i="8" l="1"/>
  <c r="B23" s="1"/>
  <c r="D23"/>
  <c r="E23" i="6"/>
  <c r="F23" s="1"/>
  <c r="C23"/>
  <c r="B21" i="7"/>
  <c r="C21" s="1"/>
  <c r="B42" i="2"/>
  <c r="B43" s="1"/>
  <c r="D48" i="7"/>
  <c r="C24" i="8" l="1"/>
  <c r="D24"/>
  <c r="B24" i="6"/>
  <c r="D21" i="7"/>
  <c r="F48"/>
  <c r="E48"/>
  <c r="C43" i="2"/>
  <c r="C44" s="1"/>
  <c r="B44" l="1"/>
  <c r="B45" s="1"/>
  <c r="C25" i="8"/>
  <c r="B24"/>
  <c r="D25" s="1"/>
  <c r="D24" i="6"/>
  <c r="C24"/>
  <c r="E24"/>
  <c r="F24" s="1"/>
  <c r="E21" i="7"/>
  <c r="G48"/>
  <c r="H48" s="1"/>
  <c r="B22"/>
  <c r="C22" s="1"/>
  <c r="C45" i="2"/>
  <c r="C46" s="1"/>
  <c r="D49" i="7"/>
  <c r="B25" i="8" l="1"/>
  <c r="B25" i="6"/>
  <c r="B46" i="2"/>
  <c r="B47" s="1"/>
  <c r="D22" i="7"/>
  <c r="E22"/>
  <c r="E49"/>
  <c r="F49"/>
  <c r="E25" i="6" l="1"/>
  <c r="C25"/>
  <c r="D25"/>
  <c r="C47" i="2"/>
  <c r="B23" i="7"/>
  <c r="C23" s="1"/>
  <c r="G49"/>
  <c r="H49" s="1"/>
  <c r="D50"/>
  <c r="F25" i="6" l="1"/>
  <c r="B26" s="1"/>
  <c r="C48" i="2"/>
  <c r="B48"/>
  <c r="D23" i="7"/>
  <c r="B24"/>
  <c r="C24" s="1"/>
  <c r="F50"/>
  <c r="E50"/>
  <c r="C49" i="2" l="1"/>
  <c r="C50" s="1"/>
  <c r="C51" s="1"/>
  <c r="F26" i="6"/>
  <c r="B27" s="1"/>
  <c r="D27" s="1"/>
  <c r="D26"/>
  <c r="E26"/>
  <c r="C26"/>
  <c r="B49" i="2"/>
  <c r="B50" s="1"/>
  <c r="D24" i="7"/>
  <c r="G50"/>
  <c r="H50" s="1"/>
  <c r="D51"/>
  <c r="E23"/>
  <c r="F27" i="6" l="1"/>
  <c r="E27"/>
  <c r="C27"/>
  <c r="B51" i="2"/>
  <c r="B52" s="1"/>
  <c r="D52" i="7"/>
  <c r="F51"/>
  <c r="E51"/>
  <c r="E24"/>
  <c r="B25"/>
  <c r="C25" s="1"/>
  <c r="C52" i="2" l="1"/>
  <c r="C53" s="1"/>
  <c r="B28" i="6"/>
  <c r="F52" i="7"/>
  <c r="E52"/>
  <c r="D53" s="1"/>
  <c r="D25"/>
  <c r="G51"/>
  <c r="H51" s="1"/>
  <c r="E25" l="1"/>
  <c r="B53" i="2"/>
  <c r="B54" s="1"/>
  <c r="F28" i="6"/>
  <c r="E28"/>
  <c r="C28"/>
  <c r="D28"/>
  <c r="E53" i="7"/>
  <c r="F53"/>
  <c r="B26"/>
  <c r="C26" s="1"/>
  <c r="G52"/>
  <c r="H52" s="1"/>
  <c r="G53" l="1"/>
  <c r="H53" s="1"/>
  <c r="C54" i="2"/>
  <c r="C55" s="1"/>
  <c r="D26" i="7"/>
  <c r="E26" s="1"/>
  <c r="B55" i="2" l="1"/>
  <c r="B56" s="1"/>
  <c r="B27" i="7"/>
  <c r="C27" s="1"/>
  <c r="D27" l="1"/>
  <c r="E27" s="1"/>
  <c r="C56" i="2"/>
  <c r="C57" s="1"/>
  <c r="C58" l="1"/>
  <c r="C59" s="1"/>
  <c r="C60" s="1"/>
  <c r="C61" s="1"/>
  <c r="B57"/>
  <c r="B58" s="1"/>
  <c r="B59" s="1"/>
  <c r="B60" s="1"/>
  <c r="B61" l="1"/>
  <c r="B62" s="1"/>
  <c r="C62" l="1"/>
  <c r="C63" s="1"/>
  <c r="C64" s="1"/>
  <c r="C65" s="1"/>
  <c r="B63"/>
  <c r="B64" s="1"/>
  <c r="B65" l="1"/>
  <c r="B66" s="1"/>
  <c r="B67" l="1"/>
  <c r="B68" s="1"/>
  <c r="B69" s="1"/>
  <c r="B70" s="1"/>
  <c r="B71" s="1"/>
  <c r="C66"/>
  <c r="C67" s="1"/>
  <c r="C68" s="1"/>
  <c r="C69" s="1"/>
  <c r="C70" s="1"/>
  <c r="B72" l="1"/>
  <c r="B73" s="1"/>
  <c r="C71"/>
  <c r="C72" s="1"/>
  <c r="B74" l="1"/>
  <c r="B75" s="1"/>
  <c r="C73"/>
  <c r="C74" s="1"/>
  <c r="B76" l="1"/>
  <c r="B77" s="1"/>
  <c r="C75"/>
  <c r="C76" s="1"/>
  <c r="B78" l="1"/>
  <c r="B79" s="1"/>
  <c r="C77"/>
  <c r="C78" s="1"/>
  <c r="B80" l="1"/>
  <c r="B81" s="1"/>
  <c r="C79"/>
  <c r="C80" s="1"/>
  <c r="B82" l="1"/>
  <c r="B83" s="1"/>
  <c r="C81"/>
  <c r="C82" s="1"/>
  <c r="B84" l="1"/>
  <c r="B85" s="1"/>
  <c r="C83"/>
  <c r="C84" s="1"/>
  <c r="B86" l="1"/>
  <c r="B87" s="1"/>
  <c r="C85"/>
  <c r="C86" s="1"/>
  <c r="B88" l="1"/>
  <c r="B89" s="1"/>
  <c r="C87"/>
  <c r="C88" s="1"/>
  <c r="B90" l="1"/>
  <c r="B91" s="1"/>
  <c r="C89"/>
  <c r="C90" s="1"/>
  <c r="B92" l="1"/>
  <c r="B93" s="1"/>
  <c r="C91"/>
  <c r="C92" s="1"/>
  <c r="B94" l="1"/>
  <c r="B95" s="1"/>
  <c r="C93"/>
  <c r="C94" s="1"/>
  <c r="B96" l="1"/>
  <c r="B97" s="1"/>
  <c r="C95"/>
  <c r="C96" s="1"/>
  <c r="B98" l="1"/>
  <c r="B99" s="1"/>
  <c r="C97"/>
  <c r="C98" s="1"/>
  <c r="B100" l="1"/>
  <c r="B101" s="1"/>
  <c r="C99"/>
  <c r="C100" s="1"/>
  <c r="B102" l="1"/>
  <c r="B103" s="1"/>
  <c r="C101"/>
  <c r="C102" s="1"/>
  <c r="B104" l="1"/>
  <c r="B105" s="1"/>
  <c r="C103"/>
  <c r="C104" s="1"/>
  <c r="B106" l="1"/>
  <c r="B107" s="1"/>
  <c r="C105"/>
  <c r="C106" s="1"/>
  <c r="C107" l="1"/>
</calcChain>
</file>

<file path=xl/sharedStrings.xml><?xml version="1.0" encoding="utf-8"?>
<sst xmlns="http://schemas.openxmlformats.org/spreadsheetml/2006/main" count="95" uniqueCount="74">
  <si>
    <t>Beispiele aus der mathematischen Ökologie</t>
  </si>
  <si>
    <t>Simulation des logistischen Wachstums</t>
  </si>
  <si>
    <t>Parameter:</t>
  </si>
  <si>
    <t>Umweltkapazität K</t>
  </si>
  <si>
    <t>Wachstumsrate r</t>
  </si>
  <si>
    <t>Zeit t</t>
  </si>
  <si>
    <t>Pop.exakt</t>
  </si>
  <si>
    <t>Pop. Euler</t>
  </si>
  <si>
    <t>Schrittweite</t>
  </si>
  <si>
    <t>Entwicklung der Weltbevölkerung für die Jahre 1750 bis 2000</t>
  </si>
  <si>
    <t>Jahr</t>
  </si>
  <si>
    <t>Bev. in Mrd.</t>
  </si>
  <si>
    <t>Formel 1</t>
  </si>
  <si>
    <t>Formel 2</t>
  </si>
  <si>
    <t>x(1960)</t>
  </si>
  <si>
    <t>r</t>
  </si>
  <si>
    <t>Formel</t>
  </si>
  <si>
    <t>K</t>
  </si>
  <si>
    <t>Zeit</t>
  </si>
  <si>
    <t>Bev. in Mill.</t>
  </si>
  <si>
    <t>Entwicklung der Bevölkerung der USA für die Jahre 1800 bis 1950</t>
  </si>
  <si>
    <t>Angebot und Nachfrage in einem Elementarmarkt</t>
  </si>
  <si>
    <t>Preis</t>
  </si>
  <si>
    <t>Angebot</t>
  </si>
  <si>
    <t>Nachfrage</t>
  </si>
  <si>
    <t>Hilfsgrößen</t>
  </si>
  <si>
    <t>t</t>
  </si>
  <si>
    <t>p(t)</t>
  </si>
  <si>
    <t>A(t)</t>
  </si>
  <si>
    <t>N(t)</t>
  </si>
  <si>
    <t>k1</t>
  </si>
  <si>
    <t>k2</t>
  </si>
  <si>
    <t>Preis p0</t>
  </si>
  <si>
    <t>gamma</t>
  </si>
  <si>
    <t>Schrittw. h</t>
  </si>
  <si>
    <t>Produktlebenszyklus in der Betriebswirtschaft</t>
  </si>
  <si>
    <t>Verbreit. N</t>
  </si>
  <si>
    <t>Neukauf N´</t>
  </si>
  <si>
    <t>Ersatz N/l</t>
  </si>
  <si>
    <t>Absatz A</t>
  </si>
  <si>
    <t>(a)</t>
  </si>
  <si>
    <t>Kap. K</t>
  </si>
  <si>
    <t>Wachs. r</t>
  </si>
  <si>
    <t>Dauer l</t>
  </si>
  <si>
    <t>(b)</t>
  </si>
  <si>
    <t>Kap. K_max</t>
  </si>
  <si>
    <t>Preis p_max</t>
  </si>
  <si>
    <t>Preis p</t>
  </si>
  <si>
    <t>Ums. U_ges</t>
  </si>
  <si>
    <t>Inflation und Arbeitslosigkeit</t>
  </si>
  <si>
    <t>Infl.rate p</t>
  </si>
  <si>
    <t xml:space="preserve"> Infl.erw. q</t>
  </si>
  <si>
    <t>Arbeitslos. u</t>
  </si>
  <si>
    <t>alpha</t>
  </si>
  <si>
    <t>beta</t>
  </si>
  <si>
    <t>delta</t>
  </si>
  <si>
    <t>eps</t>
  </si>
  <si>
    <t>Geldmge. m</t>
  </si>
  <si>
    <t>e</t>
  </si>
  <si>
    <t>h</t>
  </si>
  <si>
    <t>Beute x</t>
  </si>
  <si>
    <t>Räuber y</t>
  </si>
  <si>
    <t>p(x)</t>
  </si>
  <si>
    <t>x_stern</t>
  </si>
  <si>
    <t>a = r = s = 1, b = 100, k = 300</t>
  </si>
  <si>
    <t>Exponentielles Wachstum in der Ökologie</t>
  </si>
  <si>
    <t>Interaktion von Populationen</t>
  </si>
  <si>
    <t>Räuber-Beute-Modell von Rosenzweig und MacArthur</t>
  </si>
  <si>
    <t>x bzw. y</t>
  </si>
  <si>
    <t>Isoklinen:</t>
  </si>
  <si>
    <t>Beispiele aus der Wirtschaftsmathematik</t>
  </si>
  <si>
    <t>Anf. N_0</t>
  </si>
  <si>
    <t>Produktzyklus bei beschränkter Lebensdauer</t>
  </si>
  <si>
    <t>Produktzyklus bei preisabhängiger Marktkapazität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</si>
</sst>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"/>
    <numFmt numFmtId="166" formatCode="0.000"/>
  </numFmts>
  <fonts count="15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</font>
    <font>
      <sz val="8"/>
      <name val="Arial"/>
    </font>
    <font>
      <sz val="8"/>
      <name val="Calibri"/>
      <family val="2"/>
    </font>
    <font>
      <sz val="10"/>
      <name val="Times New Roman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3"/>
      <name val="Cambria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" fillId="0" borderId="0"/>
    <xf numFmtId="0" fontId="10" fillId="0" borderId="0" applyNumberFormat="0" applyFill="0" applyBorder="0" applyAlignment="0" applyProtection="0"/>
  </cellStyleXfs>
  <cellXfs count="88">
    <xf numFmtId="0" fontId="0" fillId="0" borderId="0" xfId="0"/>
    <xf numFmtId="0" fontId="10" fillId="0" borderId="0" xfId="7"/>
    <xf numFmtId="0" fontId="1" fillId="0" borderId="0" xfId="0" applyFont="1"/>
    <xf numFmtId="0" fontId="9" fillId="3" borderId="0" xfId="2"/>
    <xf numFmtId="0" fontId="6" fillId="0" borderId="0" xfId="6" applyFont="1"/>
    <xf numFmtId="0" fontId="6" fillId="0" borderId="4" xfId="6" applyFont="1" applyBorder="1" applyAlignment="1">
      <alignment horizontal="center"/>
    </xf>
    <xf numFmtId="2" fontId="6" fillId="0" borderId="15" xfId="6" applyNumberFormat="1" applyFont="1" applyBorder="1" applyAlignment="1">
      <alignment horizontal="center"/>
    </xf>
    <xf numFmtId="2" fontId="6" fillId="0" borderId="16" xfId="6" applyNumberFormat="1" applyFont="1" applyBorder="1" applyAlignment="1">
      <alignment horizontal="center"/>
    </xf>
    <xf numFmtId="2" fontId="6" fillId="0" borderId="17" xfId="6" applyNumberFormat="1" applyFont="1" applyBorder="1" applyAlignment="1">
      <alignment horizontal="center"/>
    </xf>
    <xf numFmtId="0" fontId="6" fillId="0" borderId="7" xfId="6" applyFont="1" applyBorder="1" applyAlignment="1">
      <alignment horizontal="center"/>
    </xf>
    <xf numFmtId="2" fontId="6" fillId="0" borderId="18" xfId="6" applyNumberFormat="1" applyFont="1" applyBorder="1" applyAlignment="1">
      <alignment horizontal="center"/>
    </xf>
    <xf numFmtId="2" fontId="6" fillId="0" borderId="0" xfId="6" applyNumberFormat="1" applyFont="1" applyBorder="1" applyAlignment="1">
      <alignment horizontal="center"/>
    </xf>
    <xf numFmtId="2" fontId="6" fillId="0" borderId="6" xfId="6" applyNumberFormat="1" applyFont="1" applyBorder="1" applyAlignment="1">
      <alignment horizontal="center"/>
    </xf>
    <xf numFmtId="0" fontId="6" fillId="0" borderId="19" xfId="6" applyFont="1" applyBorder="1" applyAlignment="1">
      <alignment horizontal="center"/>
    </xf>
    <xf numFmtId="2" fontId="6" fillId="0" borderId="20" xfId="6" applyNumberFormat="1" applyFont="1" applyBorder="1" applyAlignment="1">
      <alignment horizontal="center"/>
    </xf>
    <xf numFmtId="2" fontId="6" fillId="0" borderId="21" xfId="6" applyNumberFormat="1" applyFont="1" applyBorder="1" applyAlignment="1">
      <alignment horizontal="center"/>
    </xf>
    <xf numFmtId="2" fontId="6" fillId="0" borderId="22" xfId="6" applyNumberFormat="1" applyFont="1" applyBorder="1" applyAlignment="1">
      <alignment horizontal="center"/>
    </xf>
    <xf numFmtId="0" fontId="6" fillId="0" borderId="9" xfId="6" applyFont="1" applyBorder="1" applyAlignment="1">
      <alignment horizontal="center"/>
    </xf>
    <xf numFmtId="2" fontId="6" fillId="0" borderId="23" xfId="6" applyNumberFormat="1" applyFont="1" applyBorder="1" applyAlignment="1">
      <alignment horizontal="center"/>
    </xf>
    <xf numFmtId="2" fontId="6" fillId="0" borderId="24" xfId="6" applyNumberFormat="1" applyFont="1" applyBorder="1" applyAlignment="1">
      <alignment horizontal="center"/>
    </xf>
    <xf numFmtId="0" fontId="6" fillId="0" borderId="11" xfId="6" applyFont="1" applyBorder="1"/>
    <xf numFmtId="0" fontId="6" fillId="0" borderId="0" xfId="6" applyFont="1" applyAlignment="1">
      <alignment horizontal="center"/>
    </xf>
    <xf numFmtId="2" fontId="6" fillId="0" borderId="0" xfId="6" applyNumberFormat="1" applyFont="1" applyAlignment="1">
      <alignment horizontal="center"/>
    </xf>
    <xf numFmtId="0" fontId="7" fillId="0" borderId="0" xfId="6" applyFont="1"/>
    <xf numFmtId="0" fontId="1" fillId="0" borderId="0" xfId="0" applyFont="1"/>
    <xf numFmtId="0" fontId="7" fillId="0" borderId="0" xfId="3" applyFont="1"/>
    <xf numFmtId="0" fontId="6" fillId="0" borderId="0" xfId="3" applyFont="1"/>
    <xf numFmtId="0" fontId="7" fillId="0" borderId="0" xfId="3" applyFont="1" applyAlignment="1">
      <alignment horizontal="center"/>
    </xf>
    <xf numFmtId="0" fontId="6" fillId="0" borderId="0" xfId="5" applyFont="1"/>
    <xf numFmtId="0" fontId="7" fillId="0" borderId="0" xfId="5" applyFont="1"/>
    <xf numFmtId="0" fontId="7" fillId="0" borderId="0" xfId="5" applyFont="1" applyAlignment="1">
      <alignment horizontal="center"/>
    </xf>
    <xf numFmtId="0" fontId="8" fillId="2" borderId="1" xfId="1" applyBorder="1" applyAlignment="1">
      <alignment horizontal="center"/>
    </xf>
    <xf numFmtId="0" fontId="8" fillId="2" borderId="12" xfId="1" applyBorder="1" applyAlignment="1">
      <alignment horizontal="center"/>
    </xf>
    <xf numFmtId="0" fontId="8" fillId="2" borderId="13" xfId="1" applyBorder="1" applyAlignment="1">
      <alignment horizontal="center"/>
    </xf>
    <xf numFmtId="0" fontId="8" fillId="2" borderId="14" xfId="1" applyBorder="1" applyAlignment="1">
      <alignment horizontal="center"/>
    </xf>
    <xf numFmtId="0" fontId="12" fillId="0" borderId="0" xfId="6" applyFont="1"/>
    <xf numFmtId="0" fontId="13" fillId="0" borderId="0" xfId="6" applyFont="1"/>
    <xf numFmtId="0" fontId="13" fillId="0" borderId="4" xfId="6" applyFont="1" applyBorder="1" applyAlignment="1">
      <alignment horizontal="center"/>
    </xf>
    <xf numFmtId="166" fontId="13" fillId="0" borderId="5" xfId="6" applyNumberFormat="1" applyFont="1" applyBorder="1" applyAlignment="1">
      <alignment horizontal="center"/>
    </xf>
    <xf numFmtId="166" fontId="13" fillId="0" borderId="6" xfId="6" applyNumberFormat="1" applyFont="1" applyBorder="1" applyAlignment="1">
      <alignment horizontal="center"/>
    </xf>
    <xf numFmtId="0" fontId="13" fillId="0" borderId="7" xfId="6" applyFont="1" applyBorder="1" applyAlignment="1">
      <alignment horizontal="center"/>
    </xf>
    <xf numFmtId="166" fontId="13" fillId="0" borderId="8" xfId="6" applyNumberFormat="1" applyFont="1" applyBorder="1" applyAlignment="1">
      <alignment horizontal="center"/>
    </xf>
    <xf numFmtId="0" fontId="13" fillId="0" borderId="9" xfId="6" applyFont="1" applyBorder="1" applyAlignment="1">
      <alignment horizontal="center"/>
    </xf>
    <xf numFmtId="166" fontId="13" fillId="0" borderId="10" xfId="6" applyNumberFormat="1" applyFont="1" applyBorder="1" applyAlignment="1">
      <alignment horizontal="center"/>
    </xf>
    <xf numFmtId="166" fontId="13" fillId="0" borderId="11" xfId="6" applyNumberFormat="1" applyFont="1" applyBorder="1" applyAlignment="1">
      <alignment horizontal="center"/>
    </xf>
    <xf numFmtId="0" fontId="8" fillId="2" borderId="2" xfId="1" applyBorder="1" applyAlignment="1">
      <alignment horizontal="center"/>
    </xf>
    <xf numFmtId="0" fontId="8" fillId="2" borderId="3" xfId="1" applyBorder="1" applyAlignment="1">
      <alignment horizontal="center"/>
    </xf>
    <xf numFmtId="0" fontId="0" fillId="0" borderId="8" xfId="0" applyBorder="1"/>
    <xf numFmtId="2" fontId="0" fillId="0" borderId="0" xfId="0" applyNumberFormat="1" applyBorder="1"/>
    <xf numFmtId="2" fontId="0" fillId="0" borderId="26" xfId="0" applyNumberFormat="1" applyBorder="1"/>
    <xf numFmtId="0" fontId="0" fillId="0" borderId="27" xfId="0" applyBorder="1"/>
    <xf numFmtId="2" fontId="0" fillId="0" borderId="21" xfId="0" applyNumberFormat="1" applyBorder="1"/>
    <xf numFmtId="2" fontId="0" fillId="0" borderId="28" xfId="0" applyNumberFormat="1" applyBorder="1"/>
    <xf numFmtId="0" fontId="11" fillId="0" borderId="0" xfId="0" applyFont="1"/>
    <xf numFmtId="0" fontId="8" fillId="2" borderId="5" xfId="1" applyBorder="1" applyAlignment="1">
      <alignment horizontal="center"/>
    </xf>
    <xf numFmtId="0" fontId="6" fillId="0" borderId="8" xfId="3" applyFont="1" applyBorder="1"/>
    <xf numFmtId="2" fontId="6" fillId="0" borderId="0" xfId="3" applyNumberFormat="1" applyFont="1" applyBorder="1"/>
    <xf numFmtId="164" fontId="6" fillId="0" borderId="0" xfId="3" applyNumberFormat="1" applyFont="1" applyBorder="1"/>
    <xf numFmtId="164" fontId="6" fillId="0" borderId="26" xfId="3" applyNumberFormat="1" applyFont="1" applyBorder="1"/>
    <xf numFmtId="0" fontId="6" fillId="0" borderId="27" xfId="3" applyFont="1" applyBorder="1"/>
    <xf numFmtId="2" fontId="6" fillId="0" borderId="21" xfId="3" applyNumberFormat="1" applyFont="1" applyBorder="1"/>
    <xf numFmtId="164" fontId="6" fillId="0" borderId="21" xfId="3" applyNumberFormat="1" applyFont="1" applyBorder="1"/>
    <xf numFmtId="164" fontId="6" fillId="0" borderId="28" xfId="3" applyNumberFormat="1" applyFont="1" applyBorder="1"/>
    <xf numFmtId="165" fontId="6" fillId="0" borderId="8" xfId="5" applyNumberFormat="1" applyFont="1" applyBorder="1"/>
    <xf numFmtId="2" fontId="6" fillId="0" borderId="0" xfId="5" applyNumberFormat="1" applyFont="1" applyBorder="1"/>
    <xf numFmtId="2" fontId="6" fillId="0" borderId="26" xfId="5" applyNumberFormat="1" applyFont="1" applyBorder="1"/>
    <xf numFmtId="165" fontId="6" fillId="0" borderId="27" xfId="5" applyNumberFormat="1" applyFont="1" applyBorder="1"/>
    <xf numFmtId="2" fontId="6" fillId="0" borderId="21" xfId="5" applyNumberFormat="1" applyFont="1" applyBorder="1"/>
    <xf numFmtId="2" fontId="6" fillId="0" borderId="28" xfId="5" applyNumberFormat="1" applyFont="1" applyBorder="1"/>
    <xf numFmtId="0" fontId="12" fillId="0" borderId="0" xfId="4" applyFont="1"/>
    <xf numFmtId="0" fontId="13" fillId="0" borderId="0" xfId="4" applyFont="1"/>
    <xf numFmtId="0" fontId="13" fillId="0" borderId="8" xfId="4" applyFont="1" applyBorder="1"/>
    <xf numFmtId="165" fontId="13" fillId="0" borderId="0" xfId="4" applyNumberFormat="1" applyFont="1" applyBorder="1"/>
    <xf numFmtId="165" fontId="13" fillId="0" borderId="26" xfId="4" applyNumberFormat="1" applyFont="1" applyBorder="1"/>
    <xf numFmtId="0" fontId="13" fillId="0" borderId="27" xfId="4" applyFont="1" applyBorder="1"/>
    <xf numFmtId="165" fontId="13" fillId="0" borderId="21" xfId="4" applyNumberFormat="1" applyFont="1" applyBorder="1"/>
    <xf numFmtId="165" fontId="13" fillId="0" borderId="28" xfId="4" applyNumberFormat="1" applyFont="1" applyBorder="1"/>
    <xf numFmtId="0" fontId="14" fillId="0" borderId="0" xfId="7" applyFont="1"/>
    <xf numFmtId="0" fontId="8" fillId="2" borderId="16" xfId="1" applyBorder="1" applyAlignment="1">
      <alignment horizontal="center"/>
    </xf>
    <xf numFmtId="0" fontId="8" fillId="2" borderId="25" xfId="1" applyBorder="1" applyAlignment="1">
      <alignment horizontal="center"/>
    </xf>
    <xf numFmtId="0" fontId="8" fillId="2" borderId="16" xfId="1" applyBorder="1" applyAlignment="1">
      <alignment horizontal="center"/>
    </xf>
    <xf numFmtId="0" fontId="8" fillId="2" borderId="25" xfId="1" applyBorder="1" applyAlignment="1">
      <alignment horizontal="center"/>
    </xf>
    <xf numFmtId="0" fontId="8" fillId="2" borderId="0" xfId="1" applyBorder="1" applyAlignment="1">
      <alignment horizontal="center"/>
    </xf>
    <xf numFmtId="0" fontId="8" fillId="2" borderId="8" xfId="1" applyBorder="1" applyAlignment="1">
      <alignment horizontal="center"/>
    </xf>
    <xf numFmtId="0" fontId="8" fillId="2" borderId="26" xfId="1" applyBorder="1" applyAlignment="1">
      <alignment horizontal="center"/>
    </xf>
    <xf numFmtId="0" fontId="0" fillId="0" borderId="0" xfId="0" applyBorder="1"/>
    <xf numFmtId="2" fontId="9" fillId="3" borderId="0" xfId="2" applyNumberFormat="1" applyBorder="1"/>
    <xf numFmtId="2" fontId="9" fillId="3" borderId="26" xfId="2" applyNumberFormat="1" applyBorder="1"/>
  </cellXfs>
  <cellStyles count="8">
    <cellStyle name="40% - Akzent1" xfId="1" builtinId="31"/>
    <cellStyle name="Schlecht" xfId="2" builtinId="27"/>
    <cellStyle name="Standard" xfId="0" builtinId="0"/>
    <cellStyle name="Standard_BSP3_2" xfId="3"/>
    <cellStyle name="Standard_BSP3_3" xfId="4"/>
    <cellStyle name="Standard_BSP3_4" xfId="5"/>
    <cellStyle name="Standard_Weltbevölkerung" xfId="6"/>
    <cellStyle name="Überschrift" xfId="7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Weltbevölkerung von 1750 bis 2000</a:t>
            </a:r>
          </a:p>
        </c:rich>
      </c:tx>
      <c:layout>
        <c:manualLayout>
          <c:xMode val="edge"/>
          <c:yMode val="edge"/>
          <c:x val="0.2783176617485924"/>
          <c:y val="7.96296475210537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841441079845962"/>
          <c:y val="0.21565217391304337"/>
          <c:w val="0.67314022227103398"/>
          <c:h val="0.67130434782608694"/>
        </c:manualLayout>
      </c:layout>
      <c:scatterChart>
        <c:scatterStyle val="smoothMarker"/>
        <c:ser>
          <c:idx val="1"/>
          <c:order val="0"/>
          <c:tx>
            <c:strRef>
              <c:f>Weltbev.!$B$7</c:f>
              <c:strCache>
                <c:ptCount val="1"/>
                <c:pt idx="0">
                  <c:v>Bev. in Mrd.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0000FF"/>
                </a:solidFill>
                <a:prstDash val="solid"/>
              </a:ln>
              <a:effectLst>
                <a:outerShdw dist="35921" dir="2700000" algn="br">
                  <a:srgbClr val="000000"/>
                </a:outerShdw>
              </a:effectLst>
            </c:spPr>
          </c:marker>
          <c:xVal>
            <c:numRef>
              <c:f>Weltbev.!$A$8:$A$21</c:f>
              <c:numCache>
                <c:formatCode>General</c:formatCode>
                <c:ptCount val="14"/>
                <c:pt idx="0">
                  <c:v>1750</c:v>
                </c:pt>
                <c:pt idx="1">
                  <c:v>1800</c:v>
                </c:pt>
                <c:pt idx="2">
                  <c:v>1850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</c:numCache>
            </c:numRef>
          </c:xVal>
          <c:yVal>
            <c:numRef>
              <c:f>Weltbev.!$B$8:$B$21</c:f>
              <c:numCache>
                <c:formatCode>0.00</c:formatCode>
                <c:ptCount val="14"/>
                <c:pt idx="0">
                  <c:v>0.79</c:v>
                </c:pt>
                <c:pt idx="1">
                  <c:v>0.98</c:v>
                </c:pt>
                <c:pt idx="2">
                  <c:v>1.26</c:v>
                </c:pt>
                <c:pt idx="3">
                  <c:v>1.65</c:v>
                </c:pt>
                <c:pt idx="4">
                  <c:v>1.75</c:v>
                </c:pt>
                <c:pt idx="5">
                  <c:v>1.86</c:v>
                </c:pt>
                <c:pt idx="6">
                  <c:v>2.0699999999999998</c:v>
                </c:pt>
                <c:pt idx="7">
                  <c:v>2.2999999999999998</c:v>
                </c:pt>
                <c:pt idx="8">
                  <c:v>2.5499999999999998</c:v>
                </c:pt>
                <c:pt idx="9">
                  <c:v>3.04</c:v>
                </c:pt>
                <c:pt idx="10">
                  <c:v>3.71</c:v>
                </c:pt>
                <c:pt idx="11">
                  <c:v>4.45</c:v>
                </c:pt>
                <c:pt idx="12">
                  <c:v>5.28</c:v>
                </c:pt>
                <c:pt idx="13">
                  <c:v>6.09</c:v>
                </c:pt>
              </c:numCache>
            </c:numRef>
          </c:yVal>
        </c:ser>
        <c:ser>
          <c:idx val="0"/>
          <c:order val="1"/>
          <c:tx>
            <c:strRef>
              <c:f>Weltbev.!$C$7</c:f>
              <c:strCache>
                <c:ptCount val="1"/>
                <c:pt idx="0">
                  <c:v>Formel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Weltbev.!$A$8:$A$21</c:f>
              <c:numCache>
                <c:formatCode>General</c:formatCode>
                <c:ptCount val="14"/>
                <c:pt idx="0">
                  <c:v>1750</c:v>
                </c:pt>
                <c:pt idx="1">
                  <c:v>1800</c:v>
                </c:pt>
                <c:pt idx="2">
                  <c:v>1850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</c:numCache>
            </c:numRef>
          </c:xVal>
          <c:yVal>
            <c:numRef>
              <c:f>Weltbev.!$C$8:$C$21</c:f>
              <c:numCache>
                <c:formatCode>0.00</c:formatCode>
                <c:ptCount val="14"/>
                <c:pt idx="0">
                  <c:v>4.498673046143311E-2</c:v>
                </c:pt>
                <c:pt idx="1">
                  <c:v>0.12228661193509863</c:v>
                </c:pt>
                <c:pt idx="2">
                  <c:v>0.33240947508700158</c:v>
                </c:pt>
                <c:pt idx="3">
                  <c:v>0.90358263573660635</c:v>
                </c:pt>
                <c:pt idx="4">
                  <c:v>1.103638323514327</c:v>
                </c:pt>
                <c:pt idx="5">
                  <c:v>1.3479868923516647</c:v>
                </c:pt>
                <c:pt idx="6">
                  <c:v>1.6464349082820791</c:v>
                </c:pt>
                <c:pt idx="7">
                  <c:v>2.0109601381069178</c:v>
                </c:pt>
                <c:pt idx="8">
                  <c:v>2.4561922592339456</c:v>
                </c:pt>
                <c:pt idx="9">
                  <c:v>3</c:v>
                </c:pt>
                <c:pt idx="10">
                  <c:v>3.6642082744805098</c:v>
                </c:pt>
                <c:pt idx="11">
                  <c:v>4.475474092923811</c:v>
                </c:pt>
                <c:pt idx="12">
                  <c:v>5.4663564011715264</c:v>
                </c:pt>
                <c:pt idx="13">
                  <c:v>6.6766227854774041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Weltbev.!$D$7</c:f>
              <c:strCache>
                <c:ptCount val="1"/>
                <c:pt idx="0">
                  <c:v>Formel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Weltbev.!$A$8:$A$21</c:f>
              <c:numCache>
                <c:formatCode>General</c:formatCode>
                <c:ptCount val="14"/>
                <c:pt idx="0">
                  <c:v>1750</c:v>
                </c:pt>
                <c:pt idx="1">
                  <c:v>1800</c:v>
                </c:pt>
                <c:pt idx="2">
                  <c:v>1850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</c:numCache>
            </c:numRef>
          </c:xVal>
          <c:yVal>
            <c:numRef>
              <c:f>Weltbev.!$D$8:$D$21</c:f>
              <c:numCache>
                <c:formatCode>0.00</c:formatCode>
                <c:ptCount val="14"/>
                <c:pt idx="0">
                  <c:v>0.17710019127347373</c:v>
                </c:pt>
                <c:pt idx="1">
                  <c:v>0.35663598967049692</c:v>
                </c:pt>
                <c:pt idx="2">
                  <c:v>0.71817668978037608</c:v>
                </c:pt>
                <c:pt idx="3">
                  <c:v>1.4462302534874172</c:v>
                </c:pt>
                <c:pt idx="4">
                  <c:v>1.6635607677012219</c:v>
                </c:pt>
                <c:pt idx="5">
                  <c:v>1.9135503638935298</c:v>
                </c:pt>
                <c:pt idx="6">
                  <c:v>2.2011068463804402</c:v>
                </c:pt>
                <c:pt idx="7">
                  <c:v>2.5318755338766805</c:v>
                </c:pt>
                <c:pt idx="8">
                  <c:v>2.9123500885859999</c:v>
                </c:pt>
                <c:pt idx="9">
                  <c:v>3.35</c:v>
                </c:pt>
                <c:pt idx="10">
                  <c:v>3.8534172261717119</c:v>
                </c:pt>
                <c:pt idx="11">
                  <c:v>4.4324848713304137</c:v>
                </c:pt>
                <c:pt idx="12">
                  <c:v>5.0985712113224233</c:v>
                </c:pt>
                <c:pt idx="13">
                  <c:v>5.8647528759919396</c:v>
                </c:pt>
              </c:numCache>
            </c:numRef>
          </c:yVal>
          <c:smooth val="1"/>
        </c:ser>
        <c:axId val="67416448"/>
        <c:axId val="67419136"/>
      </c:scatterChart>
      <c:valAx>
        <c:axId val="67416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Jahr</a:t>
                </a:r>
              </a:p>
            </c:rich>
          </c:tx>
          <c:layout>
            <c:manualLayout>
              <c:xMode val="edge"/>
              <c:yMode val="edge"/>
              <c:x val="0.42287015093987096"/>
              <c:y val="0.9444200763248158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419136"/>
        <c:crosses val="autoZero"/>
        <c:crossBetween val="midCat"/>
      </c:valAx>
      <c:valAx>
        <c:axId val="674191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Bevölkerung in Mrd.</a:t>
                </a:r>
              </a:p>
            </c:rich>
          </c:tx>
          <c:layout>
            <c:manualLayout>
              <c:xMode val="edge"/>
              <c:yMode val="edge"/>
              <c:x val="6.472491909385117E-3"/>
              <c:y val="0.39166202384211207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4164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229901822129513"/>
          <c:y val="0.48869565217391303"/>
          <c:w val="0.17475755770497969"/>
          <c:h val="0.111304347826086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Bevölkerung der USA von 1800 bis 1950</a:t>
            </a:r>
          </a:p>
        </c:rich>
      </c:tx>
      <c:layout>
        <c:manualLayout>
          <c:xMode val="edge"/>
          <c:yMode val="edge"/>
          <c:x val="0.24919127827468168"/>
          <c:y val="3.131991051454142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695817682762112"/>
          <c:y val="0.22595127663432571"/>
          <c:w val="0.79449963734393658"/>
          <c:h val="0.61968815472978533"/>
        </c:manualLayout>
      </c:layout>
      <c:scatterChart>
        <c:scatterStyle val="smoothMarker"/>
        <c:ser>
          <c:idx val="0"/>
          <c:order val="0"/>
          <c:tx>
            <c:v>beobachtet</c:v>
          </c:tx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FF00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'Bev. USA'!$A$8:$A$23</c:f>
              <c:numCache>
                <c:formatCode>General</c:formatCode>
                <c:ptCount val="16"/>
                <c:pt idx="0">
                  <c:v>1800</c:v>
                </c:pt>
                <c:pt idx="1">
                  <c:v>1810</c:v>
                </c:pt>
                <c:pt idx="2">
                  <c:v>1820</c:v>
                </c:pt>
                <c:pt idx="3">
                  <c:v>1830</c:v>
                </c:pt>
                <c:pt idx="4">
                  <c:v>1840</c:v>
                </c:pt>
                <c:pt idx="5">
                  <c:v>1850</c:v>
                </c:pt>
                <c:pt idx="6">
                  <c:v>1860</c:v>
                </c:pt>
                <c:pt idx="7">
                  <c:v>1870</c:v>
                </c:pt>
                <c:pt idx="8">
                  <c:v>1880</c:v>
                </c:pt>
                <c:pt idx="9">
                  <c:v>1890</c:v>
                </c:pt>
                <c:pt idx="10">
                  <c:v>1900</c:v>
                </c:pt>
                <c:pt idx="11">
                  <c:v>1910</c:v>
                </c:pt>
                <c:pt idx="12">
                  <c:v>1920</c:v>
                </c:pt>
                <c:pt idx="13">
                  <c:v>1930</c:v>
                </c:pt>
                <c:pt idx="14">
                  <c:v>1940</c:v>
                </c:pt>
                <c:pt idx="15">
                  <c:v>1950</c:v>
                </c:pt>
              </c:numCache>
            </c:numRef>
          </c:xVal>
          <c:yVal>
            <c:numRef>
              <c:f>'Bev. USA'!$B$8:$B$23</c:f>
              <c:numCache>
                <c:formatCode>0.000</c:formatCode>
                <c:ptCount val="16"/>
                <c:pt idx="0">
                  <c:v>5.3079999999999998</c:v>
                </c:pt>
                <c:pt idx="1">
                  <c:v>7.24</c:v>
                </c:pt>
                <c:pt idx="2">
                  <c:v>9.6379999999999999</c:v>
                </c:pt>
                <c:pt idx="3">
                  <c:v>12.866</c:v>
                </c:pt>
                <c:pt idx="4">
                  <c:v>17.068999999999999</c:v>
                </c:pt>
                <c:pt idx="5">
                  <c:v>23.192</c:v>
                </c:pt>
                <c:pt idx="6">
                  <c:v>31.443000000000001</c:v>
                </c:pt>
                <c:pt idx="7">
                  <c:v>38.558</c:v>
                </c:pt>
                <c:pt idx="8">
                  <c:v>50.155999999999999</c:v>
                </c:pt>
                <c:pt idx="9">
                  <c:v>62.984000000000002</c:v>
                </c:pt>
                <c:pt idx="10">
                  <c:v>75.995000000000005</c:v>
                </c:pt>
                <c:pt idx="11">
                  <c:v>91.971999999999994</c:v>
                </c:pt>
                <c:pt idx="12">
                  <c:v>105.711</c:v>
                </c:pt>
                <c:pt idx="13">
                  <c:v>122.77500000000001</c:v>
                </c:pt>
                <c:pt idx="14">
                  <c:v>131.66900000000001</c:v>
                </c:pt>
                <c:pt idx="15">
                  <c:v>150.697</c:v>
                </c:pt>
              </c:numCache>
            </c:numRef>
          </c:yVal>
        </c:ser>
        <c:ser>
          <c:idx val="1"/>
          <c:order val="1"/>
          <c:tx>
            <c:v>erwartet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00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'Bev. USA'!$A$8:$A$23</c:f>
              <c:numCache>
                <c:formatCode>General</c:formatCode>
                <c:ptCount val="16"/>
                <c:pt idx="0">
                  <c:v>1800</c:v>
                </c:pt>
                <c:pt idx="1">
                  <c:v>1810</c:v>
                </c:pt>
                <c:pt idx="2">
                  <c:v>1820</c:v>
                </c:pt>
                <c:pt idx="3">
                  <c:v>1830</c:v>
                </c:pt>
                <c:pt idx="4">
                  <c:v>1840</c:v>
                </c:pt>
                <c:pt idx="5">
                  <c:v>1850</c:v>
                </c:pt>
                <c:pt idx="6">
                  <c:v>1860</c:v>
                </c:pt>
                <c:pt idx="7">
                  <c:v>1870</c:v>
                </c:pt>
                <c:pt idx="8">
                  <c:v>1880</c:v>
                </c:pt>
                <c:pt idx="9">
                  <c:v>1890</c:v>
                </c:pt>
                <c:pt idx="10">
                  <c:v>1900</c:v>
                </c:pt>
                <c:pt idx="11">
                  <c:v>1910</c:v>
                </c:pt>
                <c:pt idx="12">
                  <c:v>1920</c:v>
                </c:pt>
                <c:pt idx="13">
                  <c:v>1930</c:v>
                </c:pt>
                <c:pt idx="14">
                  <c:v>1940</c:v>
                </c:pt>
                <c:pt idx="15">
                  <c:v>1950</c:v>
                </c:pt>
              </c:numCache>
            </c:numRef>
          </c:xVal>
          <c:yVal>
            <c:numRef>
              <c:f>'Bev. USA'!$C$8:$C$23</c:f>
              <c:numCache>
                <c:formatCode>0.000</c:formatCode>
                <c:ptCount val="16"/>
                <c:pt idx="0">
                  <c:v>5.3079999999999998</c:v>
                </c:pt>
                <c:pt idx="1">
                  <c:v>7.1679237130955125</c:v>
                </c:pt>
                <c:pt idx="2">
                  <c:v>9.6472713290424199</c:v>
                </c:pt>
                <c:pt idx="3">
                  <c:v>12.926722642722192</c:v>
                </c:pt>
                <c:pt idx="4">
                  <c:v>17.220126507299256</c:v>
                </c:pt>
                <c:pt idx="5">
                  <c:v>22.765979668954888</c:v>
                </c:pt>
                <c:pt idx="6">
                  <c:v>29.806647831532366</c:v>
                </c:pt>
                <c:pt idx="7">
                  <c:v>38.551110697359185</c:v>
                </c:pt>
                <c:pt idx="8">
                  <c:v>49.120549501350681</c:v>
                </c:pt>
                <c:pt idx="9">
                  <c:v>61.484219634768678</c:v>
                </c:pt>
                <c:pt idx="10">
                  <c:v>75.404585917448387</c:v>
                </c:pt>
                <c:pt idx="11">
                  <c:v>90.41929096971127</c:v>
                </c:pt>
                <c:pt idx="12">
                  <c:v>105.88301355383608</c:v>
                </c:pt>
                <c:pt idx="13">
                  <c:v>121.06946422916559</c:v>
                </c:pt>
                <c:pt idx="14">
                  <c:v>135.30275570552905</c:v>
                </c:pt>
                <c:pt idx="15">
                  <c:v>148.07030052422704</c:v>
                </c:pt>
              </c:numCache>
            </c:numRef>
          </c:yVal>
          <c:smooth val="1"/>
        </c:ser>
        <c:axId val="67489792"/>
        <c:axId val="67492096"/>
      </c:scatterChart>
      <c:valAx>
        <c:axId val="67489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Jahr</a:t>
                </a:r>
              </a:p>
            </c:rich>
          </c:tx>
          <c:layout>
            <c:manualLayout>
              <c:xMode val="edge"/>
              <c:yMode val="edge"/>
              <c:x val="0.52750894002327386"/>
              <c:y val="0.914990928147404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492096"/>
        <c:crosses val="autoZero"/>
        <c:crossBetween val="midCat"/>
      </c:valAx>
      <c:valAx>
        <c:axId val="6749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Bevölkerung (in Millionen)</a:t>
                </a:r>
              </a:p>
            </c:rich>
          </c:tx>
          <c:layout>
            <c:manualLayout>
              <c:xMode val="edge"/>
              <c:yMode val="edge"/>
              <c:x val="2.5889967637540486E-2"/>
              <c:y val="0.34451972026986616"/>
            </c:manualLayout>
          </c:layout>
          <c:spPr>
            <a:noFill/>
            <a:ln w="25400">
              <a:noFill/>
            </a:ln>
          </c:spPr>
        </c:title>
        <c:numFmt formatCode="0.0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74897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129449838187708"/>
          <c:y val="0.12304250559284115"/>
          <c:w val="0.30582524271844663"/>
          <c:h val="5.369127516778527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/>
            </a:pPr>
            <a:r>
              <a:rPr lang="en-US"/>
              <a:t>Simulation des logistischen Wachstums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1"/>
          <c:order val="0"/>
          <c:tx>
            <c:strRef>
              <c:f>'Log. Wachstum'!$B$10</c:f>
              <c:strCache>
                <c:ptCount val="1"/>
                <c:pt idx="0">
                  <c:v>Pop.exakt</c:v>
                </c:pt>
              </c:strCache>
            </c:strRef>
          </c:tx>
          <c:cat>
            <c:numRef>
              <c:f>'Log. Wachstum'!$A$11:$A$36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'Log. Wachstum'!$B$11:$B$36</c:f>
              <c:numCache>
                <c:formatCode>0.00</c:formatCode>
                <c:ptCount val="26"/>
                <c:pt idx="0" formatCode="General">
                  <c:v>5</c:v>
                </c:pt>
                <c:pt idx="1">
                  <c:v>7.3685229489209565</c:v>
                </c:pt>
                <c:pt idx="2">
                  <c:v>10.79690346502799</c:v>
                </c:pt>
                <c:pt idx="3">
                  <c:v>15.690490311253418</c:v>
                </c:pt>
                <c:pt idx="4">
                  <c:v>22.537841651380802</c:v>
                </c:pt>
                <c:pt idx="5">
                  <c:v>31.856893501659243</c:v>
                </c:pt>
                <c:pt idx="6">
                  <c:v>44.072276805306785</c:v>
                </c:pt>
                <c:pt idx="7">
                  <c:v>59.319150644024099</c:v>
                </c:pt>
                <c:pt idx="8">
                  <c:v>77.228248649935082</c:v>
                </c:pt>
                <c:pt idx="9">
                  <c:v>96.822987237735859</c:v>
                </c:pt>
                <c:pt idx="10">
                  <c:v>116.66501958384941</c:v>
                </c:pt>
                <c:pt idx="11">
                  <c:v>135.24330636671826</c:v>
                </c:pt>
                <c:pt idx="12">
                  <c:v>151.40502329645005</c:v>
                </c:pt>
                <c:pt idx="13">
                  <c:v>164.58927401110765</c:v>
                </c:pt>
                <c:pt idx="14">
                  <c:v>174.79206747452045</c:v>
                </c:pt>
                <c:pt idx="15">
                  <c:v>182.37004436708733</c:v>
                </c:pt>
                <c:pt idx="16">
                  <c:v>187.82857081034786</c:v>
                </c:pt>
                <c:pt idx="17">
                  <c:v>191.67420339524176</c:v>
                </c:pt>
                <c:pt idx="18">
                  <c:v>194.34139152906477</c:v>
                </c:pt>
                <c:pt idx="19">
                  <c:v>196.17120767877782</c:v>
                </c:pt>
                <c:pt idx="20">
                  <c:v>197.41718261198704</c:v>
                </c:pt>
                <c:pt idx="21">
                  <c:v>198.26128311532608</c:v>
                </c:pt>
                <c:pt idx="22">
                  <c:v>198.83115318536801</c:v>
                </c:pt>
                <c:pt idx="23">
                  <c:v>199.21498604196009</c:v>
                </c:pt>
                <c:pt idx="24">
                  <c:v>199.4731075998759</c:v>
                </c:pt>
                <c:pt idx="25">
                  <c:v>199.64650644257711</c:v>
                </c:pt>
              </c:numCache>
            </c:numRef>
          </c:val>
        </c:ser>
        <c:ser>
          <c:idx val="2"/>
          <c:order val="1"/>
          <c:tx>
            <c:strRef>
              <c:f>'Log. Wachstum'!$C$10</c:f>
              <c:strCache>
                <c:ptCount val="1"/>
                <c:pt idx="0">
                  <c:v>Pop. Euler</c:v>
                </c:pt>
              </c:strCache>
            </c:strRef>
          </c:tx>
          <c:cat>
            <c:numRef>
              <c:f>'Log. Wachstum'!$A$11:$A$36</c:f>
              <c:numCache>
                <c:formatCode>General</c:formatCode>
                <c:ptCount val="2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</c:numCache>
            </c:numRef>
          </c:cat>
          <c:val>
            <c:numRef>
              <c:f>'Log. Wachstum'!$C$11:$C$36</c:f>
              <c:numCache>
                <c:formatCode>0.00</c:formatCode>
                <c:ptCount val="26"/>
                <c:pt idx="0">
                  <c:v>5</c:v>
                </c:pt>
                <c:pt idx="1">
                  <c:v>6.95</c:v>
                </c:pt>
                <c:pt idx="2">
                  <c:v>9.6333950000000002</c:v>
                </c:pt>
                <c:pt idx="3">
                  <c:v>13.30114840154795</c:v>
                </c:pt>
                <c:pt idx="4">
                  <c:v>18.267766664567127</c:v>
                </c:pt>
                <c:pt idx="5">
                  <c:v>24.907450732571839</c:v>
                </c:pt>
                <c:pt idx="6">
                  <c:v>33.629668821609584</c:v>
                </c:pt>
                <c:pt idx="7">
                  <c:v>44.819627100151138</c:v>
                </c:pt>
                <c:pt idx="8">
                  <c:v>58.729879993418386</c:v>
                </c:pt>
                <c:pt idx="9">
                  <c:v>75.323434382703084</c:v>
                </c:pt>
                <c:pt idx="10">
                  <c:v>94.105568601373562</c:v>
                </c:pt>
                <c:pt idx="11">
                  <c:v>114.03607995834733</c:v>
                </c:pt>
                <c:pt idx="12">
                  <c:v>133.6420568771531</c:v>
                </c:pt>
                <c:pt idx="13">
                  <c:v>151.37848089530189</c:v>
                </c:pt>
                <c:pt idx="14">
                  <c:v>166.09898429708409</c:v>
                </c:pt>
                <c:pt idx="15">
                  <c:v>177.36083284687174</c:v>
                </c:pt>
                <c:pt idx="16">
                  <c:v>185.39143592934849</c:v>
                </c:pt>
                <c:pt idx="17">
                  <c:v>190.80804126919642</c:v>
                </c:pt>
                <c:pt idx="18">
                  <c:v>194.31584055090028</c:v>
                </c:pt>
                <c:pt idx="19">
                  <c:v>196.52488499325457</c:v>
                </c:pt>
                <c:pt idx="20">
                  <c:v>197.89077814733253</c:v>
                </c:pt>
                <c:pt idx="21">
                  <c:v>198.72556925475197</c:v>
                </c:pt>
                <c:pt idx="22">
                  <c:v>199.23209320540232</c:v>
                </c:pt>
                <c:pt idx="23">
                  <c:v>199.53807656155101</c:v>
                </c:pt>
                <c:pt idx="24">
                  <c:v>199.72241919040462</c:v>
                </c:pt>
                <c:pt idx="25">
                  <c:v>199.83329741203107</c:v>
                </c:pt>
              </c:numCache>
            </c:numRef>
          </c:val>
        </c:ser>
        <c:marker val="1"/>
        <c:axId val="73926912"/>
        <c:axId val="73933184"/>
      </c:lineChart>
      <c:catAx>
        <c:axId val="73926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Zeit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crossAx val="73933184"/>
        <c:crosses val="autoZero"/>
        <c:auto val="1"/>
        <c:lblAlgn val="ctr"/>
        <c:lblOffset val="100"/>
      </c:catAx>
      <c:valAx>
        <c:axId val="739331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Populationsgröße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crossAx val="739269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90030211480416"/>
          <c:y val="0.49340866290018864"/>
          <c:w val="0.14350453172205421"/>
          <c:h val="9.0395480225988645E-2"/>
        </c:manualLayout>
      </c:layout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AT"/>
              <a:t>Simulation Räuber-Beute-System</a:t>
            </a:r>
          </a:p>
        </c:rich>
      </c:tx>
      <c:layout>
        <c:manualLayout>
          <c:xMode val="edge"/>
          <c:yMode val="edge"/>
          <c:x val="0.36235318820441598"/>
          <c:y val="2.752293577981655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352947123705847"/>
          <c:y val="0.11620812459403161"/>
          <c:w val="0.85529460896979004"/>
          <c:h val="0.7813467324677652"/>
        </c:manualLayout>
      </c:layout>
      <c:scatterChart>
        <c:scatterStyle val="smoothMarker"/>
        <c:ser>
          <c:idx val="0"/>
          <c:order val="0"/>
          <c:tx>
            <c:v>Trajektorie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'Räuber Beute'!$B$7:$B$107</c:f>
              <c:numCache>
                <c:formatCode>0.00</c:formatCode>
                <c:ptCount val="101"/>
                <c:pt idx="0">
                  <c:v>50</c:v>
                </c:pt>
                <c:pt idx="1">
                  <c:v>57.5</c:v>
                </c:pt>
                <c:pt idx="2">
                  <c:v>66.679464285714289</c:v>
                </c:pt>
                <c:pt idx="3">
                  <c:v>77.610705562994227</c:v>
                </c:pt>
                <c:pt idx="4">
                  <c:v>90.302035898343405</c:v>
                </c:pt>
                <c:pt idx="5">
                  <c:v>104.65988153432116</c:v>
                </c:pt>
                <c:pt idx="6">
                  <c:v>120.45631100725373</c:v>
                </c:pt>
                <c:pt idx="7">
                  <c:v>137.31207073676057</c:v>
                </c:pt>
                <c:pt idx="8">
                  <c:v>154.70614481491666</c:v>
                </c:pt>
                <c:pt idx="9">
                  <c:v>172.01859406801594</c:v>
                </c:pt>
                <c:pt idx="10">
                  <c:v>188.60333567742811</c:v>
                </c:pt>
                <c:pt idx="11">
                  <c:v>203.87492723829291</c:v>
                </c:pt>
                <c:pt idx="12">
                  <c:v>217.38522983299791</c:v>
                </c:pt>
                <c:pt idx="13">
                  <c:v>228.86813246426135</c:v>
                </c:pt>
                <c:pt idx="14">
                  <c:v>238.24310891367156</c:v>
                </c:pt>
                <c:pt idx="15">
                  <c:v>245.583976747261</c:v>
                </c:pt>
                <c:pt idx="16">
                  <c:v>251.06917650808322</c:v>
                </c:pt>
                <c:pt idx="17">
                  <c:v>254.93063633838125</c:v>
                </c:pt>
                <c:pt idx="18">
                  <c:v>257.41251915671677</c:v>
                </c:pt>
                <c:pt idx="19">
                  <c:v>258.7439294995271</c:v>
                </c:pt>
                <c:pt idx="20">
                  <c:v>259.12447603930411</c:v>
                </c:pt>
                <c:pt idx="21">
                  <c:v>258.7192800050309</c:v>
                </c:pt>
                <c:pt idx="22">
                  <c:v>257.65980647237052</c:v>
                </c:pt>
                <c:pt idx="23">
                  <c:v>256.04766623484335</c:v>
                </c:pt>
                <c:pt idx="24">
                  <c:v>253.9595101413328</c:v>
                </c:pt>
                <c:pt idx="25">
                  <c:v>251.45194938752459</c:v>
                </c:pt>
                <c:pt idx="26">
                  <c:v>248.56599208926713</c:v>
                </c:pt>
                <c:pt idx="27">
                  <c:v>245.33082090094604</c:v>
                </c:pt>
                <c:pt idx="28">
                  <c:v>241.76691431845654</c:v>
                </c:pt>
                <c:pt idx="29">
                  <c:v>237.88859527786391</c:v>
                </c:pt>
                <c:pt idx="30">
                  <c:v>233.70611734995742</c:v>
                </c:pt>
                <c:pt idx="31">
                  <c:v>229.22739797649103</c:v>
                </c:pt>
                <c:pt idx="32">
                  <c:v>224.45949503525856</c:v>
                </c:pt>
                <c:pt idx="33">
                  <c:v>219.40990545412996</c:v>
                </c:pt>
                <c:pt idx="34">
                  <c:v>214.08774618873329</c:v>
                </c:pt>
                <c:pt idx="35">
                  <c:v>208.50485981638593</c:v>
                </c:pt>
                <c:pt idx="36">
                  <c:v>202.67686924109805</c:v>
                </c:pt>
                <c:pt idx="37">
                  <c:v>196.62418798777489</c:v>
                </c:pt>
                <c:pt idx="38">
                  <c:v>190.37297365271297</c:v>
                </c:pt>
                <c:pt idx="39">
                  <c:v>183.95599192512287</c:v>
                </c:pt>
                <c:pt idx="40">
                  <c:v>177.4133375045038</c:v>
                </c:pt>
                <c:pt idx="41">
                  <c:v>170.79293756344723</c:v>
                </c:pt>
                <c:pt idx="42">
                  <c:v>164.15074593676303</c:v>
                </c:pt>
                <c:pt idx="43">
                  <c:v>157.55052642677305</c:v>
                </c:pt>
                <c:pt idx="44">
                  <c:v>151.06312746872882</c:v>
                </c:pt>
                <c:pt idx="45">
                  <c:v>144.7651743925085</c:v>
                </c:pt>
                <c:pt idx="46">
                  <c:v>138.73715458659984</c:v>
                </c:pt>
                <c:pt idx="47">
                  <c:v>133.06094524942017</c:v>
                </c:pt>
                <c:pt idx="48">
                  <c:v>127.81692518558707</c:v>
                </c:pt>
                <c:pt idx="49">
                  <c:v>123.08090327684999</c:v>
                </c:pt>
                <c:pt idx="50">
                  <c:v>118.9211607171294</c:v>
                </c:pt>
                <c:pt idx="51">
                  <c:v>115.39591502235716</c:v>
                </c:pt>
                <c:pt idx="52">
                  <c:v>112.5514552302464</c:v>
                </c:pt>
                <c:pt idx="53">
                  <c:v>110.42107509968281</c:v>
                </c:pt>
                <c:pt idx="54">
                  <c:v>109.02477430959671</c:v>
                </c:pt>
                <c:pt idx="55">
                  <c:v>108.36955181579013</c:v>
                </c:pt>
                <c:pt idx="56">
                  <c:v>108.4500236761978</c:v>
                </c:pt>
                <c:pt idx="57">
                  <c:v>109.2490838299144</c:v>
                </c:pt>
                <c:pt idx="58">
                  <c:v>110.73838836568103</c:v>
                </c:pt>
                <c:pt idx="59">
                  <c:v>112.8785582504067</c:v>
                </c:pt>
                <c:pt idx="60">
                  <c:v>115.61912925773557</c:v>
                </c:pt>
                <c:pt idx="61">
                  <c:v>118.89839950800334</c:v>
                </c:pt>
                <c:pt idx="62">
                  <c:v>122.6434108196934</c:v>
                </c:pt>
                <c:pt idx="63">
                  <c:v>126.770334969622</c:v>
                </c:pt>
                <c:pt idx="64">
                  <c:v>131.18551294566518</c:v>
                </c:pt>
                <c:pt idx="65">
                  <c:v>135.78731531114582</c:v>
                </c:pt>
                <c:pt idx="66">
                  <c:v>140.46886516270973</c:v>
                </c:pt>
                <c:pt idx="67">
                  <c:v>145.12151261479221</c:v>
                </c:pt>
                <c:pt idx="68">
                  <c:v>149.6388011147059</c:v>
                </c:pt>
                <c:pt idx="69">
                  <c:v>153.92055454841474</c:v>
                </c:pt>
                <c:pt idx="70">
                  <c:v>157.87666795341235</c:v>
                </c:pt>
                <c:pt idx="71">
                  <c:v>161.43021686505338</c:v>
                </c:pt>
                <c:pt idx="72">
                  <c:v>164.51960388373195</c:v>
                </c:pt>
                <c:pt idx="73">
                  <c:v>167.09961034457925</c:v>
                </c:pt>
                <c:pt idx="74">
                  <c:v>169.14138007375789</c:v>
                </c:pt>
                <c:pt idx="75">
                  <c:v>170.63149648031856</c:v>
                </c:pt>
                <c:pt idx="76">
                  <c:v>171.5704002417819</c:v>
                </c:pt>
                <c:pt idx="77">
                  <c:v>171.9704250389841</c:v>
                </c:pt>
                <c:pt idx="78">
                  <c:v>171.8537100527397</c:v>
                </c:pt>
                <c:pt idx="79">
                  <c:v>171.25019600387208</c:v>
                </c:pt>
                <c:pt idx="80">
                  <c:v>170.19584446140479</c:v>
                </c:pt>
                <c:pt idx="81">
                  <c:v>168.73115325746767</c:v>
                </c:pt>
                <c:pt idx="82">
                  <c:v>166.89998416623956</c:v>
                </c:pt>
                <c:pt idx="83">
                  <c:v>164.74867714677231</c:v>
                </c:pt>
                <c:pt idx="84">
                  <c:v>162.32539888376041</c:v>
                </c:pt>
                <c:pt idx="85">
                  <c:v>159.6796601166545</c:v>
                </c:pt>
                <c:pt idx="86">
                  <c:v>156.86193341708173</c:v>
                </c:pt>
                <c:pt idx="87">
                  <c:v>153.92330780098095</c:v>
                </c:pt>
                <c:pt idx="88">
                  <c:v>150.91512650916792</c:v>
                </c:pt>
                <c:pt idx="89">
                  <c:v>147.88856770839223</c:v>
                </c:pt>
                <c:pt idx="90">
                  <c:v>144.89414341655498</c:v>
                </c:pt>
                <c:pt idx="91">
                  <c:v>141.98110845175489</c:v>
                </c:pt>
                <c:pt idx="92">
                  <c:v>139.19678737669344</c:v>
                </c:pt>
                <c:pt idx="93">
                  <c:v>136.58584180741826</c:v>
                </c:pt>
                <c:pt idx="94">
                  <c:v>134.18951152377565</c:v>
                </c:pt>
                <c:pt idx="95">
                  <c:v>132.04486915596837</c:v>
                </c:pt>
                <c:pt idx="96">
                  <c:v>130.18412894752325</c:v>
                </c:pt>
                <c:pt idx="97">
                  <c:v>128.63404520943385</c:v>
                </c:pt>
                <c:pt idx="98">
                  <c:v>127.41542665206886</c:v>
                </c:pt>
                <c:pt idx="99">
                  <c:v>126.54278085044999</c:v>
                </c:pt>
                <c:pt idx="100">
                  <c:v>126.02409126383228</c:v>
                </c:pt>
              </c:numCache>
            </c:numRef>
          </c:xVal>
          <c:yVal>
            <c:numRef>
              <c:f>'Räuber Beute'!$C$7:$C$107</c:f>
              <c:numCache>
                <c:formatCode>0.00</c:formatCode>
                <c:ptCount val="101"/>
                <c:pt idx="0">
                  <c:v>50</c:v>
                </c:pt>
                <c:pt idx="1">
                  <c:v>43.5</c:v>
                </c:pt>
                <c:pt idx="2">
                  <c:v>38.549285714285716</c:v>
                </c:pt>
                <c:pt idx="3">
                  <c:v>34.849459986707657</c:v>
                </c:pt>
                <c:pt idx="4">
                  <c:v>32.161003507152984</c:v>
                </c:pt>
                <c:pt idx="5">
                  <c:v>30.295825113444337</c:v>
                </c:pt>
                <c:pt idx="6">
                  <c:v>29.10841269320661</c:v>
                </c:pt>
                <c:pt idx="7">
                  <c:v>28.487287094272808</c:v>
                </c:pt>
                <c:pt idx="8">
                  <c:v>28.34750299984438</c:v>
                </c:pt>
                <c:pt idx="9">
                  <c:v>28.624437111290018</c:v>
                </c:pt>
                <c:pt idx="10">
                  <c:v>29.268853817857813</c:v>
                </c:pt>
                <c:pt idx="11">
                  <c:v>30.243122225809167</c:v>
                </c:pt>
                <c:pt idx="12">
                  <c:v>31.518407912684605</c:v>
                </c:pt>
                <c:pt idx="13">
                  <c:v>33.072643426333237</c:v>
                </c:pt>
                <c:pt idx="14">
                  <c:v>34.889080493155447</c:v>
                </c:pt>
                <c:pt idx="15">
                  <c:v>36.955242367831595</c:v>
                </c:pt>
                <c:pt idx="16">
                  <c:v>39.262125825688763</c:v>
                </c:pt>
                <c:pt idx="17">
                  <c:v>41.803543018437963</c:v>
                </c:pt>
                <c:pt idx="18">
                  <c:v>44.575533969694199</c:v>
                </c:pt>
                <c:pt idx="19">
                  <c:v>47.575812434301888</c:v>
                </c:pt>
                <c:pt idx="20">
                  <c:v>50.803227841293612</c:v>
                </c:pt>
                <c:pt idx="21">
                  <c:v>54.257235586720469</c:v>
                </c:pt>
                <c:pt idx="22">
                  <c:v>57.93737078004601</c:v>
                </c:pt>
                <c:pt idx="23">
                  <c:v>61.842720269392373</c:v>
                </c:pt>
                <c:pt idx="24">
                  <c:v>65.971386773986154</c:v>
                </c:pt>
                <c:pt idx="25">
                  <c:v>70.319938450260281</c:v>
                </c:pt>
                <c:pt idx="26">
                  <c:v>74.882837663520817</c:v>
                </c:pt>
                <c:pt idx="27">
                  <c:v>79.651844230489928</c:v>
                </c:pt>
                <c:pt idx="28">
                  <c:v>84.615390948373062</c:v>
                </c:pt>
                <c:pt idx="29">
                  <c:v>89.757932874866029</c:v>
                </c:pt>
                <c:pt idx="30">
                  <c:v>95.059276683989779</c:v>
                </c:pt>
                <c:pt idx="31">
                  <c:v>100.49390267461746</c:v>
                </c:pt>
                <c:pt idx="32">
                  <c:v>106.03029986911444</c:v>
                </c:pt>
                <c:pt idx="33">
                  <c:v>111.63034431475901</c:v>
                </c:pt>
                <c:pt idx="34">
                  <c:v>117.2487623137485</c:v>
                </c:pt>
                <c:pt idx="35">
                  <c:v>122.8327337929769</c:v>
                </c:pt>
                <c:pt idx="36">
                  <c:v>128.32170597544379</c:v>
                </c:pt>
                <c:pt idx="37">
                  <c:v>133.64750297328564</c:v>
                </c:pt>
                <c:pt idx="38">
                  <c:v>138.73483111152225</c:v>
                </c:pt>
                <c:pt idx="39">
                  <c:v>143.50228981231226</c:v>
                </c:pt>
                <c:pt idx="40">
                  <c:v>147.86399942471866</c:v>
                </c:pt>
                <c:pt idx="41">
                  <c:v>151.73194467276832</c:v>
                </c:pt>
                <c:pt idx="42">
                  <c:v>155.01909840702132</c:v>
                </c:pt>
                <c:pt idx="43">
                  <c:v>157.64332791393431</c:v>
                </c:pt>
                <c:pt idx="44">
                  <c:v>159.53199000458281</c:v>
                </c:pt>
                <c:pt idx="45">
                  <c:v>160.62699182475745</c:v>
                </c:pt>
                <c:pt idx="46">
                  <c:v>160.88994216883552</c:v>
                </c:pt>
                <c:pt idx="47">
                  <c:v>160.30686752381988</c:v>
                </c:pt>
                <c:pt idx="48">
                  <c:v>158.89185769625686</c:v>
                </c:pt>
                <c:pt idx="49">
                  <c:v>156.68898665825569</c:v>
                </c:pt>
                <c:pt idx="50">
                  <c:v>153.77196880604049</c:v>
                </c:pt>
                <c:pt idx="51">
                  <c:v>150.2412756183513</c:v>
                </c:pt>
                <c:pt idx="52">
                  <c:v>146.21882199429632</c:v>
                </c:pt>
                <c:pt idx="53">
                  <c:v>141.84075265883274</c:v>
                </c:pt>
                <c:pt idx="54">
                  <c:v>137.24920300067888</c:v>
                </c:pt>
                <c:pt idx="55">
                  <c:v>132.58407283530127</c:v>
                </c:pt>
                <c:pt idx="56">
                  <c:v>127.97578865478694</c:v>
                </c:pt>
                <c:pt idx="57">
                  <c:v>123.53976889176816</c:v>
                </c:pt>
                <c:pt idx="58">
                  <c:v>119.37293732664214</c:v>
                </c:pt>
                <c:pt idx="59">
                  <c:v>115.55226127280491</c:v>
                </c:pt>
                <c:pt idx="60">
                  <c:v>112.135009734638</c:v>
                </c:pt>
                <c:pt idx="61">
                  <c:v>109.16027212469771</c:v>
                </c:pt>
                <c:pt idx="62">
                  <c:v>106.65124501703689</c:v>
                </c:pt>
                <c:pt idx="63">
                  <c:v>104.61784940536108</c:v>
                </c:pt>
                <c:pt idx="64">
                  <c:v>103.0593425508593</c:v>
                </c:pt>
                <c:pt idx="65">
                  <c:v>101.9667013949843</c:v>
                </c:pt>
                <c:pt idx="66">
                  <c:v>101.32465553852022</c:v>
                </c:pt>
                <c:pt idx="67">
                  <c:v>101.11332590523669</c:v>
                </c:pt>
                <c:pt idx="68">
                  <c:v>101.30947829722744</c:v>
                </c:pt>
                <c:pt idx="69">
                  <c:v>101.88743218087512</c:v>
                </c:pt>
                <c:pt idx="70">
                  <c:v>102.81967946657257</c:v>
                </c:pt>
                <c:pt idx="71">
                  <c:v>104.07727125012892</c:v>
                </c:pt>
                <c:pt idx="72">
                  <c:v>105.63002718544701</c:v>
                </c:pt>
                <c:pt idx="73">
                  <c:v>107.4466159215737</c:v>
                </c:pt>
                <c:pt idx="74">
                  <c:v>109.49454825980597</c:v>
                </c:pt>
                <c:pt idx="75">
                  <c:v>111.74011875779334</c:v>
                </c:pt>
                <c:pt idx="76">
                  <c:v>114.14832703603808</c:v>
                </c:pt>
                <c:pt idx="77">
                  <c:v>116.68280708677877</c:v>
                </c:pt>
                <c:pt idx="78">
                  <c:v>119.30579115749146</c:v>
                </c:pt>
                <c:pt idx="79">
                  <c:v>121.9781338001013</c:v>
                </c:pt>
                <c:pt idx="80">
                  <c:v>124.65942087092021</c:v>
                </c:pt>
                <c:pt idx="81">
                  <c:v>127.30818702937151</c:v>
                </c:pt>
                <c:pt idx="82">
                  <c:v>129.88226300164479</c:v>
                </c:pt>
                <c:pt idx="83">
                  <c:v>132.33926994405314</c:v>
                </c:pt>
                <c:pt idx="84">
                  <c:v>134.63727209607188</c:v>
                </c:pt>
                <c:pt idx="85">
                  <c:v>136.7355900933359</c:v>
                </c:pt>
                <c:pt idx="86">
                  <c:v>138.59576556065312</c:v>
                </c:pt>
                <c:pt idx="87">
                  <c:v>140.18265301845372</c:v>
                </c:pt>
                <c:pt idx="88">
                  <c:v>141.46559832402767</c:v>
                </c:pt>
                <c:pt idx="89">
                  <c:v>142.4196451120408</c:v>
                </c:pt>
                <c:pt idx="90">
                  <c:v>143.0266940258044</c:v>
                </c:pt>
                <c:pt idx="91">
                  <c:v>143.27652664675699</c:v>
                </c:pt>
                <c:pt idx="92">
                  <c:v>143.16760002350807</c:v>
                </c:pt>
                <c:pt idx="93">
                  <c:v>142.70752149915</c:v>
                </c:pt>
                <c:pt idx="94">
                  <c:v>141.91312914357093</c:v>
                </c:pt>
                <c:pt idx="95">
                  <c:v>140.81013079781545</c:v>
                </c:pt>
                <c:pt idx="96">
                  <c:v>139.4322924826628</c:v>
                </c:pt>
                <c:pt idx="97">
                  <c:v>137.82021022514968</c:v>
                </c:pt>
                <c:pt idx="98">
                  <c:v>136.01974186413398</c:v>
                </c:pt>
                <c:pt idx="99">
                  <c:v>134.08021014702211</c:v>
                </c:pt>
                <c:pt idx="100">
                  <c:v>132.05250947877457</c:v>
                </c:pt>
              </c:numCache>
            </c:numRef>
          </c:yVal>
          <c:smooth val="1"/>
        </c:ser>
        <c:ser>
          <c:idx val="1"/>
          <c:order val="1"/>
          <c:tx>
            <c:v>Isokline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'Räuber Beute'!$F$46:$F$76</c:f>
              <c:numCache>
                <c:formatCode>General</c:formatCode>
                <c:ptCount val="3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</c:numCache>
            </c:numRef>
          </c:xVal>
          <c:yVal>
            <c:numRef>
              <c:f>'Räuber Beute'!$G$46:$G$76</c:f>
              <c:numCache>
                <c:formatCode>0.00</c:formatCode>
                <c:ptCount val="31"/>
                <c:pt idx="0">
                  <c:v>100</c:v>
                </c:pt>
                <c:pt idx="1">
                  <c:v>106.33333333333333</c:v>
                </c:pt>
                <c:pt idx="2">
                  <c:v>112</c:v>
                </c:pt>
                <c:pt idx="3">
                  <c:v>117</c:v>
                </c:pt>
                <c:pt idx="4">
                  <c:v>121.33333333333334</c:v>
                </c:pt>
                <c:pt idx="5">
                  <c:v>125</c:v>
                </c:pt>
                <c:pt idx="6">
                  <c:v>128</c:v>
                </c:pt>
                <c:pt idx="7">
                  <c:v>130.33333333333331</c:v>
                </c:pt>
                <c:pt idx="8">
                  <c:v>132</c:v>
                </c:pt>
                <c:pt idx="9">
                  <c:v>133</c:v>
                </c:pt>
                <c:pt idx="10">
                  <c:v>133.33333333333334</c:v>
                </c:pt>
                <c:pt idx="11">
                  <c:v>133</c:v>
                </c:pt>
                <c:pt idx="12">
                  <c:v>132</c:v>
                </c:pt>
                <c:pt idx="13">
                  <c:v>130.33333333333334</c:v>
                </c:pt>
                <c:pt idx="14">
                  <c:v>128</c:v>
                </c:pt>
                <c:pt idx="15">
                  <c:v>125</c:v>
                </c:pt>
                <c:pt idx="16">
                  <c:v>121.33333333333333</c:v>
                </c:pt>
                <c:pt idx="17">
                  <c:v>117</c:v>
                </c:pt>
                <c:pt idx="18">
                  <c:v>112</c:v>
                </c:pt>
                <c:pt idx="19">
                  <c:v>106.33333333333334</c:v>
                </c:pt>
                <c:pt idx="20">
                  <c:v>100.00000000000001</c:v>
                </c:pt>
                <c:pt idx="21">
                  <c:v>93.000000000000014</c:v>
                </c:pt>
                <c:pt idx="22">
                  <c:v>85.333333333333343</c:v>
                </c:pt>
                <c:pt idx="23">
                  <c:v>76.999999999999986</c:v>
                </c:pt>
                <c:pt idx="24">
                  <c:v>67.999999999999986</c:v>
                </c:pt>
                <c:pt idx="25">
                  <c:v>58.333333333333321</c:v>
                </c:pt>
                <c:pt idx="26">
                  <c:v>47.999999999999986</c:v>
                </c:pt>
                <c:pt idx="27">
                  <c:v>36.999999999999993</c:v>
                </c:pt>
                <c:pt idx="28">
                  <c:v>25.333333333333329</c:v>
                </c:pt>
                <c:pt idx="29">
                  <c:v>12.999999999999996</c:v>
                </c:pt>
                <c:pt idx="30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Isokline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none"/>
          </c:marker>
          <c:xVal>
            <c:numRef>
              <c:f>'Räuber Beute'!$H$46:$H$76</c:f>
              <c:numCache>
                <c:formatCode>0.00</c:formatCode>
                <c:ptCount val="31"/>
                <c:pt idx="0">
                  <c:v>142.85714285714286</c:v>
                </c:pt>
                <c:pt idx="1">
                  <c:v>142.85714285714286</c:v>
                </c:pt>
                <c:pt idx="2">
                  <c:v>142.85714285714286</c:v>
                </c:pt>
                <c:pt idx="3">
                  <c:v>142.85714285714286</c:v>
                </c:pt>
                <c:pt idx="4">
                  <c:v>142.85714285714286</c:v>
                </c:pt>
                <c:pt idx="5">
                  <c:v>142.85714285714286</c:v>
                </c:pt>
                <c:pt idx="6">
                  <c:v>142.85714285714286</c:v>
                </c:pt>
                <c:pt idx="7">
                  <c:v>142.85714285714286</c:v>
                </c:pt>
                <c:pt idx="8">
                  <c:v>142.85714285714286</c:v>
                </c:pt>
                <c:pt idx="9">
                  <c:v>142.85714285714286</c:v>
                </c:pt>
                <c:pt idx="10">
                  <c:v>142.85714285714286</c:v>
                </c:pt>
                <c:pt idx="11">
                  <c:v>142.85714285714286</c:v>
                </c:pt>
                <c:pt idx="12">
                  <c:v>142.85714285714286</c:v>
                </c:pt>
                <c:pt idx="13">
                  <c:v>142.85714285714286</c:v>
                </c:pt>
                <c:pt idx="14">
                  <c:v>142.85714285714286</c:v>
                </c:pt>
                <c:pt idx="15">
                  <c:v>142.85714285714286</c:v>
                </c:pt>
                <c:pt idx="16">
                  <c:v>142.85714285714286</c:v>
                </c:pt>
                <c:pt idx="17">
                  <c:v>142.85714285714286</c:v>
                </c:pt>
                <c:pt idx="18">
                  <c:v>142.85714285714286</c:v>
                </c:pt>
                <c:pt idx="19">
                  <c:v>142.85714285714286</c:v>
                </c:pt>
                <c:pt idx="20">
                  <c:v>142.85714285714286</c:v>
                </c:pt>
                <c:pt idx="21">
                  <c:v>142.85714285714286</c:v>
                </c:pt>
                <c:pt idx="22">
                  <c:v>142.85714285714286</c:v>
                </c:pt>
                <c:pt idx="23">
                  <c:v>142.85714285714286</c:v>
                </c:pt>
                <c:pt idx="24">
                  <c:v>142.85714285714286</c:v>
                </c:pt>
                <c:pt idx="25">
                  <c:v>142.85714285714286</c:v>
                </c:pt>
                <c:pt idx="26">
                  <c:v>142.85714285714286</c:v>
                </c:pt>
                <c:pt idx="27">
                  <c:v>142.85714285714286</c:v>
                </c:pt>
                <c:pt idx="28">
                  <c:v>142.85714285714286</c:v>
                </c:pt>
                <c:pt idx="29">
                  <c:v>142.85714285714286</c:v>
                </c:pt>
                <c:pt idx="30">
                  <c:v>142.85714285714286</c:v>
                </c:pt>
              </c:numCache>
            </c:numRef>
          </c:xVal>
          <c:yVal>
            <c:numRef>
              <c:f>'Räuber Beute'!$F$46:$F$76</c:f>
              <c:numCache>
                <c:formatCode>General</c:formatCode>
                <c:ptCount val="3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</c:numCache>
            </c:numRef>
          </c:yVal>
          <c:smooth val="1"/>
        </c:ser>
        <c:axId val="74014080"/>
        <c:axId val="74024448"/>
      </c:scatterChart>
      <c:valAx>
        <c:axId val="74014080"/>
        <c:scaling>
          <c:orientation val="minMax"/>
          <c:max val="35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Beute</a:t>
                </a:r>
              </a:p>
            </c:rich>
          </c:tx>
          <c:layout>
            <c:manualLayout>
              <c:xMode val="edge"/>
              <c:yMode val="edge"/>
              <c:x val="0.50941201173382678"/>
              <c:y val="0.94342652122613058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024448"/>
        <c:crosses val="autoZero"/>
        <c:crossBetween val="midCat"/>
      </c:valAx>
      <c:valAx>
        <c:axId val="74024448"/>
        <c:scaling>
          <c:orientation val="minMax"/>
          <c:max val="35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AT"/>
                  <a:t>Räuber</a:t>
                </a:r>
              </a:p>
            </c:rich>
          </c:tx>
          <c:layout>
            <c:manualLayout>
              <c:xMode val="edge"/>
              <c:yMode val="edge"/>
              <c:x val="1.8823529411764735E-2"/>
              <c:y val="0.47247770634175346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0140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7.9245283018867921E-2"/>
          <c:y val="8.5164949407824139E-2"/>
          <c:w val="0.92830188679245251"/>
          <c:h val="0.78296808326547962"/>
        </c:manualLayout>
      </c:layout>
      <c:lineChart>
        <c:grouping val="standard"/>
        <c:ser>
          <c:idx val="0"/>
          <c:order val="0"/>
          <c:tx>
            <c:v>Preis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'Angebot Nachfrage'!$A$8:$A$28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</c:numCache>
            </c:numRef>
          </c:cat>
          <c:val>
            <c:numRef>
              <c:f>'Angebot Nachfrage'!$B$8:$B$28</c:f>
              <c:numCache>
                <c:formatCode>0.00</c:formatCode>
                <c:ptCount val="21"/>
                <c:pt idx="0">
                  <c:v>1.5</c:v>
                </c:pt>
                <c:pt idx="1">
                  <c:v>1.33940990625</c:v>
                </c:pt>
                <c:pt idx="2">
                  <c:v>1.231176397454929</c:v>
                </c:pt>
                <c:pt idx="3">
                  <c:v>1.1578180230371715</c:v>
                </c:pt>
                <c:pt idx="4">
                  <c:v>1.1079062937608612</c:v>
                </c:pt>
                <c:pt idx="5">
                  <c:v>1.073858270615913</c:v>
                </c:pt>
                <c:pt idx="6">
                  <c:v>1.0505903263637655</c:v>
                </c:pt>
                <c:pt idx="7">
                  <c:v>1.0346698608749172</c:v>
                </c:pt>
                <c:pt idx="8">
                  <c:v>1.0237675736602929</c:v>
                </c:pt>
                <c:pt idx="9">
                  <c:v>1.0162974294879727</c:v>
                </c:pt>
                <c:pt idx="10">
                  <c:v>1.0111769410978748</c:v>
                </c:pt>
                <c:pt idx="11">
                  <c:v>1.0076661008884502</c:v>
                </c:pt>
                <c:pt idx="12">
                  <c:v>1.0052584630047772</c:v>
                </c:pt>
                <c:pt idx="13">
                  <c:v>1.003607161277156</c:v>
                </c:pt>
                <c:pt idx="14">
                  <c:v>1.0024745013393885</c:v>
                </c:pt>
                <c:pt idx="15">
                  <c:v>1.0016975414489198</c:v>
                </c:pt>
                <c:pt idx="16">
                  <c:v>1.0011645558627345</c:v>
                </c:pt>
                <c:pt idx="17">
                  <c:v>1.0007989235717778</c:v>
                </c:pt>
                <c:pt idx="18">
                  <c:v>1.0005480921138927</c:v>
                </c:pt>
                <c:pt idx="19">
                  <c:v>1.0003760141694107</c:v>
                </c:pt>
                <c:pt idx="20">
                  <c:v>1.0002579624381158</c:v>
                </c:pt>
              </c:numCache>
            </c:numRef>
          </c:val>
        </c:ser>
        <c:ser>
          <c:idx val="1"/>
          <c:order val="1"/>
          <c:tx>
            <c:v>Angebot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'Angebot Nachfrage'!$A$8:$A$28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</c:numCache>
            </c:numRef>
          </c:cat>
          <c:val>
            <c:numRef>
              <c:f>'Angebot Nachfrage'!$C$8:$C$28</c:f>
              <c:numCache>
                <c:formatCode>0.00</c:formatCode>
                <c:ptCount val="21"/>
                <c:pt idx="0">
                  <c:v>1.6</c:v>
                </c:pt>
                <c:pt idx="1">
                  <c:v>1.4715279250000002</c:v>
                </c:pt>
                <c:pt idx="2">
                  <c:v>1.3849411179639433</c:v>
                </c:pt>
                <c:pt idx="3">
                  <c:v>1.3262544184297371</c:v>
                </c:pt>
                <c:pt idx="4">
                  <c:v>1.286325035008689</c:v>
                </c:pt>
                <c:pt idx="5">
                  <c:v>1.2590866164927306</c:v>
                </c:pt>
                <c:pt idx="6">
                  <c:v>1.2404722610910124</c:v>
                </c:pt>
                <c:pt idx="7">
                  <c:v>1.2277358886999337</c:v>
                </c:pt>
                <c:pt idx="8">
                  <c:v>1.2190140589282343</c:v>
                </c:pt>
                <c:pt idx="9">
                  <c:v>1.2130379435903782</c:v>
                </c:pt>
                <c:pt idx="10">
                  <c:v>1.2089415528782999</c:v>
                </c:pt>
                <c:pt idx="11">
                  <c:v>1.2061328807107601</c:v>
                </c:pt>
                <c:pt idx="12">
                  <c:v>1.2042067704038217</c:v>
                </c:pt>
                <c:pt idx="13">
                  <c:v>1.202885729021725</c:v>
                </c:pt>
                <c:pt idx="14">
                  <c:v>1.2019796010715109</c:v>
                </c:pt>
                <c:pt idx="15">
                  <c:v>1.2013580331591358</c:v>
                </c:pt>
                <c:pt idx="16">
                  <c:v>1.2009316446901876</c:v>
                </c:pt>
                <c:pt idx="17">
                  <c:v>1.2006391388574222</c:v>
                </c:pt>
                <c:pt idx="18">
                  <c:v>1.2004384736911142</c:v>
                </c:pt>
                <c:pt idx="19">
                  <c:v>1.2003008113355285</c:v>
                </c:pt>
                <c:pt idx="20">
                  <c:v>1.2002063699504926</c:v>
                </c:pt>
              </c:numCache>
            </c:numRef>
          </c:val>
        </c:ser>
        <c:ser>
          <c:idx val="2"/>
          <c:order val="2"/>
          <c:tx>
            <c:v>Nachfrage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'Angebot Nachfrage'!$A$8:$A$28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</c:numCache>
            </c:numRef>
          </c:cat>
          <c:val>
            <c:numRef>
              <c:f>'Angebot Nachfrage'!$D$8:$D$28</c:f>
              <c:numCache>
                <c:formatCode>0.00</c:formatCode>
                <c:ptCount val="21"/>
                <c:pt idx="0">
                  <c:v>0.92500000000000004</c:v>
                </c:pt>
                <c:pt idx="1">
                  <c:v>1.0187751384289367</c:v>
                </c:pt>
                <c:pt idx="2">
                  <c:v>1.0790675485985117</c:v>
                </c:pt>
                <c:pt idx="3">
                  <c:v>1.1186003356418781</c:v>
                </c:pt>
                <c:pt idx="4">
                  <c:v>1.1448824762962491</c:v>
                </c:pt>
                <c:pt idx="5">
                  <c:v>1.1625253602782064</c:v>
                </c:pt>
                <c:pt idx="6">
                  <c:v>1.1744488987059583</c:v>
                </c:pt>
                <c:pt idx="7">
                  <c:v>1.1825448696372329</c:v>
                </c:pt>
                <c:pt idx="8">
                  <c:v>1.1880597234140837</c:v>
                </c:pt>
                <c:pt idx="9">
                  <c:v>1.1918247246352223</c:v>
                </c:pt>
                <c:pt idx="10">
                  <c:v>1.1943990370498321</c:v>
                </c:pt>
                <c:pt idx="11">
                  <c:v>1.1961610726454917</c:v>
                </c:pt>
                <c:pt idx="12">
                  <c:v>1.1973680033542942</c:v>
                </c:pt>
                <c:pt idx="13">
                  <c:v>1.1981951182001742</c:v>
                </c:pt>
                <c:pt idx="14">
                  <c:v>1.198762137014618</c:v>
                </c:pt>
                <c:pt idx="15">
                  <c:v>1.1991509411108432</c:v>
                </c:pt>
                <c:pt idx="16">
                  <c:v>1.1994175864495971</c:v>
                </c:pt>
                <c:pt idx="17">
                  <c:v>1.1996004743862236</c:v>
                </c:pt>
                <c:pt idx="18">
                  <c:v>1.1997259239025573</c:v>
                </c:pt>
                <c:pt idx="19">
                  <c:v>1.1998119787766293</c:v>
                </c:pt>
                <c:pt idx="20">
                  <c:v>1.1998710121264802</c:v>
                </c:pt>
              </c:numCache>
            </c:numRef>
          </c:val>
        </c:ser>
        <c:marker val="1"/>
        <c:axId val="68789376"/>
        <c:axId val="68791296"/>
      </c:lineChart>
      <c:catAx>
        <c:axId val="68789376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68791296"/>
        <c:crosses val="autoZero"/>
        <c:lblAlgn val="ctr"/>
        <c:lblOffset val="100"/>
        <c:tickLblSkip val="2"/>
        <c:tickMarkSkip val="1"/>
      </c:catAx>
      <c:valAx>
        <c:axId val="68791296"/>
        <c:scaling>
          <c:orientation val="minMax"/>
        </c:scaling>
        <c:axPos val="l"/>
        <c:numFmt formatCode="0.0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687893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26415094339629"/>
          <c:y val="0.52197872217698604"/>
          <c:w val="0.18301886792452829"/>
          <c:h val="0.175824411680669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"/>
              <a:ea typeface="MS Sans"/>
              <a:cs typeface="MS Sans"/>
            </a:defRPr>
          </a:pPr>
          <a:endParaRPr lang="de-DE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"/>
          <a:ea typeface="MS Sans"/>
          <a:cs typeface="MS Sans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899999956" l="0.78740157499999996" r="0.78740157499999996" t="0.98425196899999956" header="0.51181102300000003" footer="0.5118110230000000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0.13532125246520721"/>
          <c:y val="0.1256044572975982"/>
          <c:w val="0.81192751479124259"/>
          <c:h val="0.63285322715328474"/>
        </c:manualLayout>
      </c:layout>
      <c:lineChart>
        <c:grouping val="standard"/>
        <c:ser>
          <c:idx val="0"/>
          <c:order val="0"/>
          <c:tx>
            <c:v>Verbreitung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Produktzyklus!$A$7:$A$27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Produktzyklus!$B$7:$B$27</c:f>
              <c:numCache>
                <c:formatCode>0.0</c:formatCode>
                <c:ptCount val="21"/>
                <c:pt idx="0">
                  <c:v>1</c:v>
                </c:pt>
                <c:pt idx="1">
                  <c:v>1.6930000000000001</c:v>
                </c:pt>
                <c:pt idx="2">
                  <c:v>2.8580362570000002</c:v>
                </c:pt>
                <c:pt idx="3">
                  <c:v>4.8014830381757143</c:v>
                </c:pt>
                <c:pt idx="4">
                  <c:v>8.0011414893374901</c:v>
                </c:pt>
                <c:pt idx="5">
                  <c:v>13.153812675946948</c:v>
                </c:pt>
                <c:pt idx="6">
                  <c:v>21.150322033712492</c:v>
                </c:pt>
                <c:pt idx="7">
                  <c:v>32.824194602403026</c:v>
                </c:pt>
                <c:pt idx="8">
                  <c:v>48.259136565010174</c:v>
                </c:pt>
                <c:pt idx="9">
                  <c:v>65.737922326515189</c:v>
                </c:pt>
                <c:pt idx="10">
                  <c:v>81.504146932427219</c:v>
                </c:pt>
                <c:pt idx="11">
                  <c:v>92.056568014847471</c:v>
                </c:pt>
                <c:pt idx="12">
                  <c:v>97.175283622535034</c:v>
                </c:pt>
                <c:pt idx="13">
                  <c:v>99.096731928468671</c:v>
                </c:pt>
                <c:pt idx="14">
                  <c:v>99.723308326077259</c:v>
                </c:pt>
                <c:pt idx="15">
                  <c:v>99.916456589846248</c:v>
                </c:pt>
                <c:pt idx="16">
                  <c:v>99.97488812044422</c:v>
                </c:pt>
                <c:pt idx="17">
                  <c:v>99.992462021887803</c:v>
                </c:pt>
                <c:pt idx="18">
                  <c:v>99.997738208818546</c:v>
                </c:pt>
                <c:pt idx="19">
                  <c:v>99.999321426835678</c:v>
                </c:pt>
                <c:pt idx="20">
                  <c:v>99.99979642482748</c:v>
                </c:pt>
              </c:numCache>
            </c:numRef>
          </c:val>
        </c:ser>
        <c:ser>
          <c:idx val="1"/>
          <c:order val="1"/>
          <c:tx>
            <c:v>Absatz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Produktzyklus!$A$7:$A$27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Produktzyklus!$E$7:$E$27</c:f>
              <c:numCache>
                <c:formatCode>0.0</c:formatCode>
                <c:ptCount val="21"/>
                <c:pt idx="0">
                  <c:v>0.79299999999999993</c:v>
                </c:pt>
                <c:pt idx="1">
                  <c:v>1.3343362570000001</c:v>
                </c:pt>
                <c:pt idx="2">
                  <c:v>2.2292504068757144</c:v>
                </c:pt>
                <c:pt idx="3">
                  <c:v>3.6798067549793476</c:v>
                </c:pt>
                <c:pt idx="4">
                  <c:v>5.952785335543207</c:v>
                </c:pt>
                <c:pt idx="5">
                  <c:v>9.3118906253602383</c:v>
                </c:pt>
                <c:pt idx="6">
                  <c:v>13.788904772061784</c:v>
                </c:pt>
                <c:pt idx="7">
                  <c:v>18.717361422847453</c:v>
                </c:pt>
                <c:pt idx="8">
                  <c:v>22.304699418006024</c:v>
                </c:pt>
                <c:pt idx="9">
                  <c:v>22.340016838563542</c:v>
                </c:pt>
                <c:pt idx="10">
                  <c:v>18.702835775662976</c:v>
                </c:pt>
                <c:pt idx="11">
                  <c:v>14.324372409172305</c:v>
                </c:pt>
                <c:pt idx="12">
                  <c:v>11.638976668187146</c:v>
                </c:pt>
                <c:pt idx="13">
                  <c:v>10.53624959045546</c:v>
                </c:pt>
                <c:pt idx="14">
                  <c:v>10.165479096376721</c:v>
                </c:pt>
                <c:pt idx="15">
                  <c:v>10.050077189582591</c:v>
                </c:pt>
                <c:pt idx="16">
                  <c:v>10.015062713488007</c:v>
                </c:pt>
                <c:pt idx="17">
                  <c:v>10.004522389119519</c:v>
                </c:pt>
                <c:pt idx="18">
                  <c:v>10.001357038898979</c:v>
                </c:pt>
                <c:pt idx="19">
                  <c:v>10.000407140675364</c:v>
                </c:pt>
                <c:pt idx="20">
                  <c:v>10.00012214481341</c:v>
                </c:pt>
              </c:numCache>
            </c:numRef>
          </c:val>
        </c:ser>
        <c:marker val="1"/>
        <c:axId val="74086656"/>
        <c:axId val="74121600"/>
      </c:lineChart>
      <c:catAx>
        <c:axId val="74086656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4121600"/>
        <c:crosses val="autoZero"/>
        <c:lblAlgn val="ctr"/>
        <c:lblOffset val="100"/>
        <c:tickLblSkip val="2"/>
        <c:tickMarkSkip val="1"/>
      </c:catAx>
      <c:valAx>
        <c:axId val="74121600"/>
        <c:scaling>
          <c:orientation val="minMax"/>
        </c:scaling>
        <c:axPos val="l"/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408665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28440366972489"/>
          <c:y val="0.34299516908212568"/>
          <c:w val="0.24082568807339449"/>
          <c:h val="0.212560386473430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"/>
              <a:ea typeface="MS Sans"/>
              <a:cs typeface="MS Sans"/>
            </a:defRPr>
          </a:pPr>
          <a:endParaRPr lang="de-DE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"/>
          <a:ea typeface="MS Sans"/>
          <a:cs typeface="MS Sans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899999956" l="0.78740157499999996" r="0.78740157499999996" t="0.98425196899999956" header="0.51181102300000003" footer="0.5118110230000000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0.11899313501144169"/>
          <c:y val="0.1256044572975982"/>
          <c:w val="0.82837528604119104"/>
          <c:h val="0.65700793047974571"/>
        </c:manualLayout>
      </c:layout>
      <c:lineChart>
        <c:grouping val="standard"/>
        <c:ser>
          <c:idx val="0"/>
          <c:order val="0"/>
          <c:tx>
            <c:v>Preis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Produktzyklus!$A$33:$A$53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Produktzyklus!$B$33:$B$53</c:f>
              <c:numCache>
                <c:formatCode>0.0</c:formatCode>
                <c:ptCount val="21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</c:numCache>
            </c:numRef>
          </c:val>
        </c:ser>
        <c:ser>
          <c:idx val="1"/>
          <c:order val="1"/>
          <c:tx>
            <c:v>Verbreitung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Produktzyklus!$A$33:$A$53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Produktzyklus!$D$33:$D$53</c:f>
              <c:numCache>
                <c:formatCode>0.0</c:formatCode>
                <c:ptCount val="21"/>
                <c:pt idx="0">
                  <c:v>1</c:v>
                </c:pt>
                <c:pt idx="1">
                  <c:v>1.665</c:v>
                </c:pt>
                <c:pt idx="2">
                  <c:v>2.733472125</c:v>
                </c:pt>
                <c:pt idx="3">
                  <c:v>4.3853871674646792</c:v>
                </c:pt>
                <c:pt idx="4">
                  <c:v>6.7820514633902178</c:v>
                </c:pt>
                <c:pt idx="5">
                  <c:v>9.9196197159408008</c:v>
                </c:pt>
                <c:pt idx="6">
                  <c:v>15.141373549193936</c:v>
                </c:pt>
                <c:pt idx="7">
                  <c:v>21.728264156895669</c:v>
                </c:pt>
                <c:pt idx="8">
                  <c:v>28.675993459465488</c:v>
                </c:pt>
                <c:pt idx="9">
                  <c:v>34.358718365563448</c:v>
                </c:pt>
                <c:pt idx="10">
                  <c:v>37.750694486285987</c:v>
                </c:pt>
                <c:pt idx="11">
                  <c:v>47.549839727722308</c:v>
                </c:pt>
                <c:pt idx="12">
                  <c:v>54.456542858920336</c:v>
                </c:pt>
                <c:pt idx="13">
                  <c:v>57.978447158467922</c:v>
                </c:pt>
                <c:pt idx="14">
                  <c:v>59.345856262144132</c:v>
                </c:pt>
                <c:pt idx="15">
                  <c:v>59.798764664962519</c:v>
                </c:pt>
                <c:pt idx="16">
                  <c:v>65.898977375880577</c:v>
                </c:pt>
                <c:pt idx="17">
                  <c:v>68.601509347128783</c:v>
                </c:pt>
                <c:pt idx="18">
                  <c:v>69.560895043076954</c:v>
                </c:pt>
                <c:pt idx="19">
                  <c:v>69.866340381291138</c:v>
                </c:pt>
                <c:pt idx="20">
                  <c:v>69.959723465450608</c:v>
                </c:pt>
              </c:numCache>
            </c:numRef>
          </c:val>
        </c:ser>
        <c:ser>
          <c:idx val="2"/>
          <c:order val="2"/>
          <c:tx>
            <c:v>Absatz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Produktzyklus!$A$33:$A$53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Produktzyklus!$G$33:$G$53</c:f>
              <c:numCache>
                <c:formatCode>0.0</c:formatCode>
                <c:ptCount val="21"/>
                <c:pt idx="0">
                  <c:v>0.7649999999999999</c:v>
                </c:pt>
                <c:pt idx="1">
                  <c:v>1.2349721250000001</c:v>
                </c:pt>
                <c:pt idx="2">
                  <c:v>1.9252622549646794</c:v>
                </c:pt>
                <c:pt idx="3">
                  <c:v>2.8352030126720069</c:v>
                </c:pt>
                <c:pt idx="4">
                  <c:v>3.815773398889605</c:v>
                </c:pt>
                <c:pt idx="5">
                  <c:v>6.2137158048472143</c:v>
                </c:pt>
                <c:pt idx="6">
                  <c:v>8.1010279626211279</c:v>
                </c:pt>
                <c:pt idx="7">
                  <c:v>9.1205557182593857</c:v>
                </c:pt>
                <c:pt idx="8">
                  <c:v>8.5503242520445077</c:v>
                </c:pt>
                <c:pt idx="9">
                  <c:v>6.8278479572788866</c:v>
                </c:pt>
                <c:pt idx="10">
                  <c:v>13.574214690064917</c:v>
                </c:pt>
                <c:pt idx="11">
                  <c:v>11.661687103970259</c:v>
                </c:pt>
                <c:pt idx="12">
                  <c:v>8.9675585854396171</c:v>
                </c:pt>
                <c:pt idx="13">
                  <c:v>7.165253819523004</c:v>
                </c:pt>
                <c:pt idx="14">
                  <c:v>6.3874940290327986</c:v>
                </c:pt>
                <c:pt idx="15">
                  <c:v>12.080089177414315</c:v>
                </c:pt>
                <c:pt idx="16">
                  <c:v>9.2924297088362593</c:v>
                </c:pt>
                <c:pt idx="17">
                  <c:v>7.8195366306610481</c:v>
                </c:pt>
                <c:pt idx="18">
                  <c:v>7.2615348425218835</c:v>
                </c:pt>
                <c:pt idx="19">
                  <c:v>7.0800171222885844</c:v>
                </c:pt>
                <c:pt idx="20">
                  <c:v>7.0241496987372809</c:v>
                </c:pt>
              </c:numCache>
            </c:numRef>
          </c:val>
        </c:ser>
        <c:marker val="1"/>
        <c:axId val="74139136"/>
        <c:axId val="74141056"/>
      </c:lineChart>
      <c:catAx>
        <c:axId val="74139136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4141056"/>
        <c:crosses val="autoZero"/>
        <c:lblAlgn val="ctr"/>
        <c:lblOffset val="100"/>
        <c:tickLblSkip val="1"/>
        <c:tickMarkSkip val="1"/>
      </c:catAx>
      <c:valAx>
        <c:axId val="74141056"/>
        <c:scaling>
          <c:orientation val="minMax"/>
        </c:scaling>
        <c:axPos val="l"/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41391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217238758912861"/>
          <c:y val="0.33011798115399527"/>
          <c:w val="0.24027459954233432"/>
          <c:h val="0.3091787439613530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"/>
              <a:ea typeface="MS Sans"/>
              <a:cs typeface="MS Sans"/>
            </a:defRPr>
          </a:pPr>
          <a:endParaRPr lang="de-DE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"/>
          <a:ea typeface="MS Sans"/>
          <a:cs typeface="MS Sans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899999956" l="0.78740157499999996" r="0.78740157499999996" t="0.98425196899999956" header="0.51181102300000003" footer="0.5118110230000000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chart>
    <c:plotArea>
      <c:layout>
        <c:manualLayout>
          <c:layoutTarget val="inner"/>
          <c:xMode val="edge"/>
          <c:yMode val="edge"/>
          <c:x val="9.4777652375533178E-2"/>
          <c:y val="8.7058823529411841E-2"/>
          <c:w val="0.91296024329084868"/>
          <c:h val="0.8"/>
        </c:manualLayout>
      </c:layout>
      <c:lineChart>
        <c:grouping val="standard"/>
        <c:ser>
          <c:idx val="0"/>
          <c:order val="0"/>
          <c:tx>
            <c:v>Infl.rate 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Inflation!$A$5:$A$25</c:f>
              <c:numCache>
                <c:formatCode>0.0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cat>
          <c:val>
            <c:numRef>
              <c:f>Inflation!$B$5:$B$25</c:f>
              <c:numCache>
                <c:formatCode>0.00</c:formatCode>
                <c:ptCount val="21"/>
                <c:pt idx="0">
                  <c:v>9</c:v>
                </c:pt>
                <c:pt idx="1">
                  <c:v>9.375</c:v>
                </c:pt>
                <c:pt idx="2">
                  <c:v>8.34375</c:v>
                </c:pt>
                <c:pt idx="3">
                  <c:v>6.85546875</c:v>
                </c:pt>
                <c:pt idx="4">
                  <c:v>5.54296875</c:v>
                </c:pt>
                <c:pt idx="5">
                  <c:v>4.6929931640625</c:v>
                </c:pt>
                <c:pt idx="6">
                  <c:v>4.327789306640625</c:v>
                </c:pt>
                <c:pt idx="7">
                  <c:v>4.3228340148925781</c:v>
                </c:pt>
                <c:pt idx="8">
                  <c:v>4.5106544494628906</c:v>
                </c:pt>
                <c:pt idx="9">
                  <c:v>4.7480624914169312</c:v>
                </c:pt>
                <c:pt idx="10">
                  <c:v>4.9450429379940033</c:v>
                </c:pt>
                <c:pt idx="11">
                  <c:v>5.0651454739272594</c:v>
                </c:pt>
                <c:pt idx="12">
                  <c:v>5.1106277815997601</c:v>
                </c:pt>
                <c:pt idx="13">
                  <c:v>5.1036761939758435</c:v>
                </c:pt>
                <c:pt idx="14">
                  <c:v>5.0708242334949318</c:v>
                </c:pt>
                <c:pt idx="15">
                  <c:v>5.0334523138189979</c:v>
                </c:pt>
                <c:pt idx="16">
                  <c:v>5.0041900182295649</c:v>
                </c:pt>
                <c:pt idx="17">
                  <c:v>4.9874659810706135</c:v>
                </c:pt>
                <c:pt idx="18">
                  <c:v>4.9821065291538105</c:v>
                </c:pt>
                <c:pt idx="19">
                  <c:v>4.9842918589984997</c:v>
                </c:pt>
                <c:pt idx="20">
                  <c:v>4.9898707301351637</c:v>
                </c:pt>
              </c:numCache>
            </c:numRef>
          </c:val>
        </c:ser>
        <c:ser>
          <c:idx val="1"/>
          <c:order val="1"/>
          <c:tx>
            <c:v>Infl.erw. q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Inflation!$A$5:$A$25</c:f>
              <c:numCache>
                <c:formatCode>0.0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cat>
          <c:val>
            <c:numRef>
              <c:f>Inflation!$C$5:$C$25</c:f>
              <c:numCache>
                <c:formatCode>0.00</c:formatCode>
                <c:ptCount val="21"/>
                <c:pt idx="0">
                  <c:v>0</c:v>
                </c:pt>
                <c:pt idx="1">
                  <c:v>3.375</c:v>
                </c:pt>
                <c:pt idx="2">
                  <c:v>5.625</c:v>
                </c:pt>
                <c:pt idx="3">
                  <c:v>6.64453125</c:v>
                </c:pt>
                <c:pt idx="4">
                  <c:v>6.7236328125</c:v>
                </c:pt>
                <c:pt idx="5">
                  <c:v>6.2808837890625</c:v>
                </c:pt>
                <c:pt idx="6">
                  <c:v>5.6854248046875</c:v>
                </c:pt>
                <c:pt idx="7">
                  <c:v>5.1763114929199219</c:v>
                </c:pt>
                <c:pt idx="8">
                  <c:v>4.856257438659668</c:v>
                </c:pt>
                <c:pt idx="9">
                  <c:v>4.7266563177108765</c:v>
                </c:pt>
                <c:pt idx="10">
                  <c:v>4.734683632850647</c:v>
                </c:pt>
                <c:pt idx="11">
                  <c:v>4.8135683722794056</c:v>
                </c:pt>
                <c:pt idx="12">
                  <c:v>4.9079097853973508</c:v>
                </c:pt>
                <c:pt idx="13">
                  <c:v>4.9839290339732543</c:v>
                </c:pt>
                <c:pt idx="14">
                  <c:v>5.0288342189742252</c:v>
                </c:pt>
                <c:pt idx="15">
                  <c:v>5.0445804744194902</c:v>
                </c:pt>
                <c:pt idx="16">
                  <c:v>5.0404074141943056</c:v>
                </c:pt>
                <c:pt idx="17">
                  <c:v>5.0268258907075278</c:v>
                </c:pt>
                <c:pt idx="18">
                  <c:v>5.0120659245936849</c:v>
                </c:pt>
                <c:pt idx="19">
                  <c:v>5.000831151303732</c:v>
                </c:pt>
                <c:pt idx="20">
                  <c:v>4.9946289166892699</c:v>
                </c:pt>
              </c:numCache>
            </c:numRef>
          </c:val>
        </c:ser>
        <c:ser>
          <c:idx val="2"/>
          <c:order val="2"/>
          <c:tx>
            <c:v>Arbeitslos. u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Inflation!$A$5:$A$25</c:f>
              <c:numCache>
                <c:formatCode>0.0</c:formatCode>
                <c:ptCount val="2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</c:numCache>
            </c:numRef>
          </c:cat>
          <c:val>
            <c:numRef>
              <c:f>Inflation!$D$5:$D$25</c:f>
              <c:numCache>
                <c:formatCode>0.00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2.09375</c:v>
                </c:pt>
                <c:pt idx="3">
                  <c:v>2.9296875</c:v>
                </c:pt>
                <c:pt idx="4">
                  <c:v>3.3935546875</c:v>
                </c:pt>
                <c:pt idx="5">
                  <c:v>3.529296875</c:v>
                </c:pt>
                <c:pt idx="6">
                  <c:v>3.452545166015625</c:v>
                </c:pt>
                <c:pt idx="7">
                  <c:v>3.2844924926757813</c:v>
                </c:pt>
                <c:pt idx="8">
                  <c:v>3.1152009963989258</c:v>
                </c:pt>
                <c:pt idx="9">
                  <c:v>2.9928646087646484</c:v>
                </c:pt>
                <c:pt idx="10">
                  <c:v>2.9298802316188812</c:v>
                </c:pt>
                <c:pt idx="11">
                  <c:v>2.916140966117382</c:v>
                </c:pt>
                <c:pt idx="12">
                  <c:v>2.9324273345991969</c:v>
                </c:pt>
                <c:pt idx="13">
                  <c:v>2.9600842799991369</c:v>
                </c:pt>
                <c:pt idx="14">
                  <c:v>2.9860033284930978</c:v>
                </c:pt>
                <c:pt idx="15">
                  <c:v>3.0037093868668308</c:v>
                </c:pt>
                <c:pt idx="16">
                  <c:v>3.0120724653215802</c:v>
                </c:pt>
                <c:pt idx="17">
                  <c:v>3.0131199698789715</c:v>
                </c:pt>
                <c:pt idx="18">
                  <c:v>3.0099864651466248</c:v>
                </c:pt>
                <c:pt idx="19">
                  <c:v>3.0055130974350774</c:v>
                </c:pt>
                <c:pt idx="20">
                  <c:v>3.0015860621847024</c:v>
                </c:pt>
              </c:numCache>
            </c:numRef>
          </c:val>
        </c:ser>
        <c:marker val="1"/>
        <c:axId val="74314112"/>
        <c:axId val="74316032"/>
      </c:lineChart>
      <c:catAx>
        <c:axId val="74314112"/>
        <c:scaling>
          <c:orientation val="minMax"/>
        </c:scaling>
        <c:axPos val="b"/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4316032"/>
        <c:crosses val="autoZero"/>
        <c:lblAlgn val="ctr"/>
        <c:lblOffset val="100"/>
        <c:tickLblSkip val="2"/>
        <c:tickMarkSkip val="1"/>
      </c:catAx>
      <c:valAx>
        <c:axId val="74316032"/>
        <c:scaling>
          <c:orientation val="minMax"/>
        </c:scaling>
        <c:axPos val="l"/>
        <c:numFmt formatCode="0.0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S Sans"/>
                <a:ea typeface="MS Sans"/>
                <a:cs typeface="MS Sans"/>
              </a:defRPr>
            </a:pPr>
            <a:endParaRPr lang="de-DE"/>
          </a:p>
        </c:txPr>
        <c:crossAx val="743141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023271298574369"/>
          <c:y val="0.11058823529411758"/>
          <c:w val="0.21663463400121841"/>
          <c:h val="0.150588235294117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S Sans"/>
              <a:ea typeface="MS Sans"/>
              <a:cs typeface="MS Sans"/>
            </a:defRPr>
          </a:pPr>
          <a:endParaRPr lang="de-DE"/>
        </a:p>
      </c:txPr>
    </c:legend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"/>
          <a:ea typeface="MS Sans"/>
          <a:cs typeface="MS Sans"/>
        </a:defRPr>
      </a:pPr>
      <a:endParaRPr lang="de-DE"/>
    </a:p>
  </c:txPr>
  <c:printSettings>
    <c:headerFooter alignWithMargins="0">
      <c:oddHeader>&amp;N</c:oddHeader>
      <c:oddFooter>Seite &amp;S</c:oddFooter>
    </c:headerFooter>
    <c:pageMargins b="0.98425196899999956" l="0.78740157499999996" r="0.78740157499999996" t="0.98425196899999956" header="0.51181102300000003" footer="0.5118110230000000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6</xdr:row>
      <xdr:rowOff>0</xdr:rowOff>
    </xdr:from>
    <xdr:to>
      <xdr:col>12</xdr:col>
      <xdr:colOff>247650</xdr:colOff>
      <xdr:row>30</xdr:row>
      <xdr:rowOff>76200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504825</xdr:colOff>
      <xdr:row>4</xdr:row>
      <xdr:rowOff>9525</xdr:rowOff>
    </xdr:from>
    <xdr:to>
      <xdr:col>11</xdr:col>
      <xdr:colOff>295275</xdr:colOff>
      <xdr:row>30</xdr:row>
      <xdr:rowOff>38100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9</xdr:row>
      <xdr:rowOff>66675</xdr:rowOff>
    </xdr:from>
    <xdr:to>
      <xdr:col>12</xdr:col>
      <xdr:colOff>485775</xdr:colOff>
      <xdr:row>35</xdr:row>
      <xdr:rowOff>171450</xdr:rowOff>
    </xdr:to>
    <xdr:graphicFrame macro="">
      <xdr:nvGraphicFramePr>
        <xdr:cNvPr id="61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6</xdr:row>
      <xdr:rowOff>28575</xdr:rowOff>
    </xdr:from>
    <xdr:to>
      <xdr:col>14</xdr:col>
      <xdr:colOff>371475</xdr:colOff>
      <xdr:row>38</xdr:row>
      <xdr:rowOff>161925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9</xdr:row>
      <xdr:rowOff>76200</xdr:rowOff>
    </xdr:from>
    <xdr:to>
      <xdr:col>13</xdr:col>
      <xdr:colOff>561975</xdr:colOff>
      <xdr:row>27</xdr:row>
      <xdr:rowOff>114300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13</xdr:row>
      <xdr:rowOff>114300</xdr:rowOff>
    </xdr:from>
    <xdr:to>
      <xdr:col>12</xdr:col>
      <xdr:colOff>590549</xdr:colOff>
      <xdr:row>26</xdr:row>
      <xdr:rowOff>152400</xdr:rowOff>
    </xdr:to>
    <xdr:graphicFrame macro="">
      <xdr:nvGraphicFramePr>
        <xdr:cNvPr id="11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37</xdr:row>
      <xdr:rowOff>57150</xdr:rowOff>
    </xdr:from>
    <xdr:to>
      <xdr:col>15</xdr:col>
      <xdr:colOff>200025</xdr:colOff>
      <xdr:row>52</xdr:row>
      <xdr:rowOff>104775</xdr:rowOff>
    </xdr:to>
    <xdr:graphicFrame macro="">
      <xdr:nvGraphicFramePr>
        <xdr:cNvPr id="112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3</xdr:row>
      <xdr:rowOff>66675</xdr:rowOff>
    </xdr:from>
    <xdr:to>
      <xdr:col>13</xdr:col>
      <xdr:colOff>638175</xdr:colOff>
      <xdr:row>24</xdr:row>
      <xdr:rowOff>114300</xdr:rowOff>
    </xdr:to>
    <xdr:graphicFrame macro="">
      <xdr:nvGraphicFramePr>
        <xdr:cNvPr id="14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/>
  </sheetViews>
  <sheetFormatPr baseColWidth="10" defaultRowHeight="15"/>
  <cols>
    <col min="1" max="2" width="11.42578125" style="4"/>
    <col min="3" max="3" width="11.5703125" style="4" bestFit="1" customWidth="1"/>
    <col min="4" max="4" width="11.5703125" style="4" customWidth="1"/>
    <col min="5" max="16384" width="11.42578125" style="4"/>
  </cols>
  <sheetData>
    <row r="1" spans="1:4" ht="22.5">
      <c r="A1" s="1" t="s">
        <v>65</v>
      </c>
    </row>
    <row r="4" spans="1:4">
      <c r="A4" s="23" t="s">
        <v>9</v>
      </c>
    </row>
    <row r="6" spans="1:4" ht="15.75" thickBot="1"/>
    <row r="7" spans="1:4">
      <c r="A7" s="31" t="s">
        <v>10</v>
      </c>
      <c r="B7" s="32" t="s">
        <v>11</v>
      </c>
      <c r="C7" s="33" t="s">
        <v>12</v>
      </c>
      <c r="D7" s="34" t="s">
        <v>13</v>
      </c>
    </row>
    <row r="8" spans="1:4">
      <c r="A8" s="5">
        <v>1750</v>
      </c>
      <c r="B8" s="6">
        <v>0.79</v>
      </c>
      <c r="C8" s="7">
        <f t="shared" ref="C8:C21" si="0">3*EXP(0.02*(A8-1960))</f>
        <v>4.498673046143311E-2</v>
      </c>
      <c r="D8" s="8">
        <f t="shared" ref="D8:D21" si="1">$D$26*EXP($D$27*(A8-1960))</f>
        <v>0.17710019127347373</v>
      </c>
    </row>
    <row r="9" spans="1:4">
      <c r="A9" s="9">
        <v>1800</v>
      </c>
      <c r="B9" s="10">
        <v>0.98</v>
      </c>
      <c r="C9" s="11">
        <f t="shared" si="0"/>
        <v>0.12228661193509863</v>
      </c>
      <c r="D9" s="12">
        <f t="shared" si="1"/>
        <v>0.35663598967049692</v>
      </c>
    </row>
    <row r="10" spans="1:4">
      <c r="A10" s="9">
        <v>1850</v>
      </c>
      <c r="B10" s="10">
        <v>1.26</v>
      </c>
      <c r="C10" s="11">
        <f t="shared" si="0"/>
        <v>0.33240947508700158</v>
      </c>
      <c r="D10" s="12">
        <f t="shared" si="1"/>
        <v>0.71817668978037608</v>
      </c>
    </row>
    <row r="11" spans="1:4">
      <c r="A11" s="9">
        <v>1900</v>
      </c>
      <c r="B11" s="10">
        <v>1.65</v>
      </c>
      <c r="C11" s="11">
        <f t="shared" si="0"/>
        <v>0.90358263573660635</v>
      </c>
      <c r="D11" s="12">
        <f t="shared" si="1"/>
        <v>1.4462302534874172</v>
      </c>
    </row>
    <row r="12" spans="1:4">
      <c r="A12" s="9">
        <v>1910</v>
      </c>
      <c r="B12" s="10">
        <v>1.75</v>
      </c>
      <c r="C12" s="11">
        <f t="shared" si="0"/>
        <v>1.103638323514327</v>
      </c>
      <c r="D12" s="12">
        <f t="shared" si="1"/>
        <v>1.6635607677012219</v>
      </c>
    </row>
    <row r="13" spans="1:4">
      <c r="A13" s="9">
        <v>1920</v>
      </c>
      <c r="B13" s="10">
        <v>1.86</v>
      </c>
      <c r="C13" s="11">
        <f t="shared" si="0"/>
        <v>1.3479868923516647</v>
      </c>
      <c r="D13" s="12">
        <f t="shared" si="1"/>
        <v>1.9135503638935298</v>
      </c>
    </row>
    <row r="14" spans="1:4">
      <c r="A14" s="9">
        <v>1930</v>
      </c>
      <c r="B14" s="10">
        <v>2.0699999999999998</v>
      </c>
      <c r="C14" s="11">
        <f t="shared" si="0"/>
        <v>1.6464349082820791</v>
      </c>
      <c r="D14" s="12">
        <f t="shared" si="1"/>
        <v>2.2011068463804402</v>
      </c>
    </row>
    <row r="15" spans="1:4">
      <c r="A15" s="9">
        <v>1940</v>
      </c>
      <c r="B15" s="10">
        <v>2.2999999999999998</v>
      </c>
      <c r="C15" s="11">
        <f t="shared" si="0"/>
        <v>2.0109601381069178</v>
      </c>
      <c r="D15" s="12">
        <f t="shared" si="1"/>
        <v>2.5318755338766805</v>
      </c>
    </row>
    <row r="16" spans="1:4">
      <c r="A16" s="9">
        <v>1950</v>
      </c>
      <c r="B16" s="10">
        <v>2.5499999999999998</v>
      </c>
      <c r="C16" s="11">
        <f t="shared" si="0"/>
        <v>2.4561922592339456</v>
      </c>
      <c r="D16" s="12">
        <f t="shared" si="1"/>
        <v>2.9123500885859999</v>
      </c>
    </row>
    <row r="17" spans="1:4">
      <c r="A17" s="9">
        <v>1960</v>
      </c>
      <c r="B17" s="10">
        <v>3.04</v>
      </c>
      <c r="C17" s="11">
        <f t="shared" si="0"/>
        <v>3</v>
      </c>
      <c r="D17" s="12">
        <f t="shared" si="1"/>
        <v>3.35</v>
      </c>
    </row>
    <row r="18" spans="1:4">
      <c r="A18" s="9">
        <v>1970</v>
      </c>
      <c r="B18" s="10">
        <v>3.71</v>
      </c>
      <c r="C18" s="11">
        <f t="shared" si="0"/>
        <v>3.6642082744805098</v>
      </c>
      <c r="D18" s="12">
        <f t="shared" si="1"/>
        <v>3.8534172261717119</v>
      </c>
    </row>
    <row r="19" spans="1:4">
      <c r="A19" s="9">
        <v>1980</v>
      </c>
      <c r="B19" s="10">
        <v>4.45</v>
      </c>
      <c r="C19" s="11">
        <f t="shared" si="0"/>
        <v>4.475474092923811</v>
      </c>
      <c r="D19" s="12">
        <f t="shared" si="1"/>
        <v>4.4324848713304137</v>
      </c>
    </row>
    <row r="20" spans="1:4">
      <c r="A20" s="9">
        <v>1990</v>
      </c>
      <c r="B20" s="10">
        <v>5.28</v>
      </c>
      <c r="C20" s="11">
        <f t="shared" si="0"/>
        <v>5.4663564011715264</v>
      </c>
      <c r="D20" s="12">
        <f t="shared" si="1"/>
        <v>5.0985712113224233</v>
      </c>
    </row>
    <row r="21" spans="1:4">
      <c r="A21" s="13">
        <v>2000</v>
      </c>
      <c r="B21" s="14">
        <v>6.09</v>
      </c>
      <c r="C21" s="15">
        <f t="shared" si="0"/>
        <v>6.6766227854774041</v>
      </c>
      <c r="D21" s="16">
        <f t="shared" si="1"/>
        <v>5.8647528759919396</v>
      </c>
    </row>
    <row r="22" spans="1:4" ht="15.75" thickBot="1">
      <c r="A22" s="17">
        <v>2010</v>
      </c>
      <c r="B22" s="18">
        <v>6.85</v>
      </c>
      <c r="C22" s="19"/>
      <c r="D22" s="20"/>
    </row>
    <row r="23" spans="1:4">
      <c r="A23" s="21"/>
      <c r="C23" s="22"/>
    </row>
    <row r="24" spans="1:4">
      <c r="A24" s="21"/>
      <c r="C24" s="22"/>
    </row>
    <row r="26" spans="1:4">
      <c r="A26" s="23" t="s">
        <v>2</v>
      </c>
      <c r="B26" s="4" t="s">
        <v>14</v>
      </c>
      <c r="C26" s="4">
        <v>3</v>
      </c>
      <c r="D26" s="4">
        <v>3.35</v>
      </c>
    </row>
    <row r="27" spans="1:4">
      <c r="B27" s="4" t="s">
        <v>15</v>
      </c>
      <c r="C27" s="4">
        <v>0.02</v>
      </c>
      <c r="D27" s="4">
        <v>1.4E-2</v>
      </c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C26"/>
  <sheetViews>
    <sheetView workbookViewId="0"/>
  </sheetViews>
  <sheetFormatPr baseColWidth="10" defaultRowHeight="15"/>
  <cols>
    <col min="1" max="16384" width="11.42578125" style="36"/>
  </cols>
  <sheetData>
    <row r="2" spans="1:3">
      <c r="A2" s="35" t="s">
        <v>20</v>
      </c>
    </row>
    <row r="6" spans="1:3" ht="15.75" thickBot="1"/>
    <row r="7" spans="1:3">
      <c r="A7" s="31" t="s">
        <v>10</v>
      </c>
      <c r="B7" s="45" t="s">
        <v>19</v>
      </c>
      <c r="C7" s="46" t="s">
        <v>16</v>
      </c>
    </row>
    <row r="8" spans="1:3">
      <c r="A8" s="37">
        <v>1800</v>
      </c>
      <c r="B8" s="38">
        <v>5.3079999999999998</v>
      </c>
      <c r="C8" s="39">
        <f>B8</f>
        <v>5.3079999999999998</v>
      </c>
    </row>
    <row r="9" spans="1:3">
      <c r="A9" s="40">
        <v>1810</v>
      </c>
      <c r="B9" s="41">
        <v>7.24</v>
      </c>
      <c r="C9" s="39">
        <f t="shared" ref="C9:C23" si="0">$C$26/(1+($C$26/$C$8-1)*EXP(-$C$25*(A9-1800)))</f>
        <v>7.1679237130955125</v>
      </c>
    </row>
    <row r="10" spans="1:3">
      <c r="A10" s="40">
        <v>1820</v>
      </c>
      <c r="B10" s="41">
        <v>9.6379999999999999</v>
      </c>
      <c r="C10" s="39">
        <f t="shared" si="0"/>
        <v>9.6472713290424199</v>
      </c>
    </row>
    <row r="11" spans="1:3">
      <c r="A11" s="40">
        <v>1830</v>
      </c>
      <c r="B11" s="41">
        <v>12.866</v>
      </c>
      <c r="C11" s="39">
        <f t="shared" si="0"/>
        <v>12.926722642722192</v>
      </c>
    </row>
    <row r="12" spans="1:3">
      <c r="A12" s="40">
        <v>1840</v>
      </c>
      <c r="B12" s="41">
        <v>17.068999999999999</v>
      </c>
      <c r="C12" s="39">
        <f t="shared" si="0"/>
        <v>17.220126507299256</v>
      </c>
    </row>
    <row r="13" spans="1:3">
      <c r="A13" s="40">
        <v>1850</v>
      </c>
      <c r="B13" s="41">
        <v>23.192</v>
      </c>
      <c r="C13" s="39">
        <f t="shared" si="0"/>
        <v>22.765979668954888</v>
      </c>
    </row>
    <row r="14" spans="1:3">
      <c r="A14" s="40">
        <v>1860</v>
      </c>
      <c r="B14" s="41">
        <v>31.443000000000001</v>
      </c>
      <c r="C14" s="39">
        <f t="shared" si="0"/>
        <v>29.806647831532366</v>
      </c>
    </row>
    <row r="15" spans="1:3">
      <c r="A15" s="40">
        <v>1870</v>
      </c>
      <c r="B15" s="41">
        <v>38.558</v>
      </c>
      <c r="C15" s="39">
        <f t="shared" si="0"/>
        <v>38.551110697359185</v>
      </c>
    </row>
    <row r="16" spans="1:3">
      <c r="A16" s="40">
        <v>1880</v>
      </c>
      <c r="B16" s="41">
        <v>50.155999999999999</v>
      </c>
      <c r="C16" s="39">
        <f t="shared" si="0"/>
        <v>49.120549501350681</v>
      </c>
    </row>
    <row r="17" spans="1:3">
      <c r="A17" s="40">
        <v>1890</v>
      </c>
      <c r="B17" s="41">
        <v>62.984000000000002</v>
      </c>
      <c r="C17" s="39">
        <f t="shared" si="0"/>
        <v>61.484219634768678</v>
      </c>
    </row>
    <row r="18" spans="1:3">
      <c r="A18" s="40">
        <v>1900</v>
      </c>
      <c r="B18" s="41">
        <v>75.995000000000005</v>
      </c>
      <c r="C18" s="39">
        <f t="shared" si="0"/>
        <v>75.404585917448387</v>
      </c>
    </row>
    <row r="19" spans="1:3">
      <c r="A19" s="40">
        <v>1910</v>
      </c>
      <c r="B19" s="41">
        <v>91.971999999999994</v>
      </c>
      <c r="C19" s="39">
        <f t="shared" si="0"/>
        <v>90.41929096971127</v>
      </c>
    </row>
    <row r="20" spans="1:3">
      <c r="A20" s="40">
        <v>1920</v>
      </c>
      <c r="B20" s="41">
        <v>105.711</v>
      </c>
      <c r="C20" s="39">
        <f t="shared" si="0"/>
        <v>105.88301355383608</v>
      </c>
    </row>
    <row r="21" spans="1:3">
      <c r="A21" s="40">
        <v>1930</v>
      </c>
      <c r="B21" s="41">
        <v>122.77500000000001</v>
      </c>
      <c r="C21" s="39">
        <f t="shared" si="0"/>
        <v>121.06946422916559</v>
      </c>
    </row>
    <row r="22" spans="1:3">
      <c r="A22" s="40">
        <v>1940</v>
      </c>
      <c r="B22" s="41">
        <v>131.66900000000001</v>
      </c>
      <c r="C22" s="39">
        <f t="shared" si="0"/>
        <v>135.30275570552905</v>
      </c>
    </row>
    <row r="23" spans="1:3" ht="15.75" thickBot="1">
      <c r="A23" s="42">
        <v>1950</v>
      </c>
      <c r="B23" s="43">
        <v>150.697</v>
      </c>
      <c r="C23" s="44">
        <f t="shared" si="0"/>
        <v>148.07030052422704</v>
      </c>
    </row>
    <row r="25" spans="1:3">
      <c r="A25" s="36" t="s">
        <v>2</v>
      </c>
      <c r="B25" s="36" t="s">
        <v>15</v>
      </c>
      <c r="C25" s="36">
        <v>3.1E-2</v>
      </c>
    </row>
    <row r="26" spans="1:3">
      <c r="B26" s="36" t="s">
        <v>17</v>
      </c>
      <c r="C26" s="36">
        <v>200</v>
      </c>
    </row>
  </sheetData>
  <phoneticPr fontId="3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6"/>
  <sheetViews>
    <sheetView workbookViewId="0"/>
  </sheetViews>
  <sheetFormatPr baseColWidth="10" defaultRowHeight="15"/>
  <cols>
    <col min="2" max="2" width="11.5703125" bestFit="1" customWidth="1"/>
  </cols>
  <sheetData>
    <row r="1" spans="1:4" ht="22.5">
      <c r="A1" s="1" t="s">
        <v>0</v>
      </c>
    </row>
    <row r="4" spans="1:4">
      <c r="A4" s="2" t="s">
        <v>1</v>
      </c>
    </row>
    <row r="6" spans="1:4">
      <c r="A6" t="s">
        <v>2</v>
      </c>
      <c r="B6" t="s">
        <v>3</v>
      </c>
      <c r="D6" s="3">
        <v>200</v>
      </c>
    </row>
    <row r="7" spans="1:4">
      <c r="B7" t="s">
        <v>4</v>
      </c>
      <c r="D7" s="3">
        <v>0.4</v>
      </c>
    </row>
    <row r="8" spans="1:4">
      <c r="B8" t="s">
        <v>8</v>
      </c>
      <c r="D8" s="3">
        <v>1</v>
      </c>
    </row>
    <row r="10" spans="1:4">
      <c r="A10" s="54" t="s">
        <v>5</v>
      </c>
      <c r="B10" s="78" t="s">
        <v>6</v>
      </c>
      <c r="C10" s="79" t="s">
        <v>7</v>
      </c>
    </row>
    <row r="11" spans="1:4">
      <c r="A11" s="47">
        <v>0</v>
      </c>
      <c r="B11" s="85">
        <v>5</v>
      </c>
      <c r="C11" s="49">
        <f>B11</f>
        <v>5</v>
      </c>
    </row>
    <row r="12" spans="1:4">
      <c r="A12" s="47">
        <f>A11+$D$8</f>
        <v>1</v>
      </c>
      <c r="B12" s="48">
        <f>$D$6*$B$11/($B$11+($D$6-$B$11)*EXP(-$D$7*A12))</f>
        <v>7.3685229489209565</v>
      </c>
      <c r="C12" s="49">
        <f>C11+$D$8*$D$7*C11*(1-C11/$D$6)</f>
        <v>6.95</v>
      </c>
    </row>
    <row r="13" spans="1:4">
      <c r="A13" s="47">
        <f t="shared" ref="A13:A36" si="0">A12+$D$8</f>
        <v>2</v>
      </c>
      <c r="B13" s="48">
        <f t="shared" ref="B13:B36" si="1">$D$6*$B$11/($B$11+($D$6-$B$11)*EXP(-$D$7*A13))</f>
        <v>10.79690346502799</v>
      </c>
      <c r="C13" s="49">
        <f t="shared" ref="C13:C36" si="2">C12+$D$8*$D$7*C12*(1-C12/$D$6)</f>
        <v>9.6333950000000002</v>
      </c>
    </row>
    <row r="14" spans="1:4">
      <c r="A14" s="47">
        <f t="shared" si="0"/>
        <v>3</v>
      </c>
      <c r="B14" s="48">
        <f t="shared" si="1"/>
        <v>15.690490311253418</v>
      </c>
      <c r="C14" s="49">
        <f t="shared" si="2"/>
        <v>13.30114840154795</v>
      </c>
    </row>
    <row r="15" spans="1:4">
      <c r="A15" s="47">
        <f t="shared" si="0"/>
        <v>4</v>
      </c>
      <c r="B15" s="48">
        <f t="shared" si="1"/>
        <v>22.537841651380802</v>
      </c>
      <c r="C15" s="49">
        <f t="shared" si="2"/>
        <v>18.267766664567127</v>
      </c>
    </row>
    <row r="16" spans="1:4">
      <c r="A16" s="47">
        <f t="shared" si="0"/>
        <v>5</v>
      </c>
      <c r="B16" s="48">
        <f t="shared" si="1"/>
        <v>31.856893501659243</v>
      </c>
      <c r="C16" s="49">
        <f t="shared" si="2"/>
        <v>24.907450732571839</v>
      </c>
    </row>
    <row r="17" spans="1:3">
      <c r="A17" s="47">
        <f t="shared" si="0"/>
        <v>6</v>
      </c>
      <c r="B17" s="48">
        <f t="shared" si="1"/>
        <v>44.072276805306785</v>
      </c>
      <c r="C17" s="49">
        <f t="shared" si="2"/>
        <v>33.629668821609584</v>
      </c>
    </row>
    <row r="18" spans="1:3">
      <c r="A18" s="47">
        <f t="shared" si="0"/>
        <v>7</v>
      </c>
      <c r="B18" s="48">
        <f t="shared" si="1"/>
        <v>59.319150644024099</v>
      </c>
      <c r="C18" s="49">
        <f t="shared" si="2"/>
        <v>44.819627100151138</v>
      </c>
    </row>
    <row r="19" spans="1:3">
      <c r="A19" s="47">
        <f t="shared" si="0"/>
        <v>8</v>
      </c>
      <c r="B19" s="48">
        <f t="shared" si="1"/>
        <v>77.228248649935082</v>
      </c>
      <c r="C19" s="49">
        <f t="shared" si="2"/>
        <v>58.729879993418386</v>
      </c>
    </row>
    <row r="20" spans="1:3">
      <c r="A20" s="47">
        <f t="shared" si="0"/>
        <v>9</v>
      </c>
      <c r="B20" s="48">
        <f t="shared" si="1"/>
        <v>96.822987237735859</v>
      </c>
      <c r="C20" s="49">
        <f t="shared" si="2"/>
        <v>75.323434382703084</v>
      </c>
    </row>
    <row r="21" spans="1:3">
      <c r="A21" s="47">
        <f t="shared" si="0"/>
        <v>10</v>
      </c>
      <c r="B21" s="48">
        <f t="shared" si="1"/>
        <v>116.66501958384941</v>
      </c>
      <c r="C21" s="49">
        <f t="shared" si="2"/>
        <v>94.105568601373562</v>
      </c>
    </row>
    <row r="22" spans="1:3">
      <c r="A22" s="47">
        <f t="shared" si="0"/>
        <v>11</v>
      </c>
      <c r="B22" s="48">
        <f t="shared" si="1"/>
        <v>135.24330636671826</v>
      </c>
      <c r="C22" s="49">
        <f t="shared" si="2"/>
        <v>114.03607995834733</v>
      </c>
    </row>
    <row r="23" spans="1:3">
      <c r="A23" s="47">
        <f t="shared" si="0"/>
        <v>12</v>
      </c>
      <c r="B23" s="48">
        <f t="shared" si="1"/>
        <v>151.40502329645005</v>
      </c>
      <c r="C23" s="49">
        <f t="shared" si="2"/>
        <v>133.6420568771531</v>
      </c>
    </row>
    <row r="24" spans="1:3">
      <c r="A24" s="47">
        <f t="shared" si="0"/>
        <v>13</v>
      </c>
      <c r="B24" s="48">
        <f t="shared" si="1"/>
        <v>164.58927401110765</v>
      </c>
      <c r="C24" s="49">
        <f t="shared" si="2"/>
        <v>151.37848089530189</v>
      </c>
    </row>
    <row r="25" spans="1:3">
      <c r="A25" s="47">
        <f t="shared" si="0"/>
        <v>14</v>
      </c>
      <c r="B25" s="48">
        <f t="shared" si="1"/>
        <v>174.79206747452045</v>
      </c>
      <c r="C25" s="49">
        <f t="shared" si="2"/>
        <v>166.09898429708409</v>
      </c>
    </row>
    <row r="26" spans="1:3">
      <c r="A26" s="47">
        <f t="shared" si="0"/>
        <v>15</v>
      </c>
      <c r="B26" s="48">
        <f t="shared" si="1"/>
        <v>182.37004436708733</v>
      </c>
      <c r="C26" s="49">
        <f t="shared" si="2"/>
        <v>177.36083284687174</v>
      </c>
    </row>
    <row r="27" spans="1:3">
      <c r="A27" s="47">
        <f t="shared" si="0"/>
        <v>16</v>
      </c>
      <c r="B27" s="48">
        <f t="shared" si="1"/>
        <v>187.82857081034786</v>
      </c>
      <c r="C27" s="49">
        <f t="shared" si="2"/>
        <v>185.39143592934849</v>
      </c>
    </row>
    <row r="28" spans="1:3">
      <c r="A28" s="47">
        <f t="shared" si="0"/>
        <v>17</v>
      </c>
      <c r="B28" s="48">
        <f t="shared" si="1"/>
        <v>191.67420339524176</v>
      </c>
      <c r="C28" s="49">
        <f t="shared" si="2"/>
        <v>190.80804126919642</v>
      </c>
    </row>
    <row r="29" spans="1:3">
      <c r="A29" s="47">
        <f t="shared" si="0"/>
        <v>18</v>
      </c>
      <c r="B29" s="48">
        <f t="shared" si="1"/>
        <v>194.34139152906477</v>
      </c>
      <c r="C29" s="49">
        <f t="shared" si="2"/>
        <v>194.31584055090028</v>
      </c>
    </row>
    <row r="30" spans="1:3">
      <c r="A30" s="47">
        <f t="shared" si="0"/>
        <v>19</v>
      </c>
      <c r="B30" s="48">
        <f t="shared" si="1"/>
        <v>196.17120767877782</v>
      </c>
      <c r="C30" s="49">
        <f t="shared" si="2"/>
        <v>196.52488499325457</v>
      </c>
    </row>
    <row r="31" spans="1:3">
      <c r="A31" s="47">
        <f t="shared" si="0"/>
        <v>20</v>
      </c>
      <c r="B31" s="48">
        <f t="shared" si="1"/>
        <v>197.41718261198704</v>
      </c>
      <c r="C31" s="49">
        <f t="shared" si="2"/>
        <v>197.89077814733253</v>
      </c>
    </row>
    <row r="32" spans="1:3">
      <c r="A32" s="47">
        <f t="shared" si="0"/>
        <v>21</v>
      </c>
      <c r="B32" s="48">
        <f t="shared" si="1"/>
        <v>198.26128311532608</v>
      </c>
      <c r="C32" s="49">
        <f t="shared" si="2"/>
        <v>198.72556925475197</v>
      </c>
    </row>
    <row r="33" spans="1:3">
      <c r="A33" s="47">
        <f t="shared" si="0"/>
        <v>22</v>
      </c>
      <c r="B33" s="48">
        <f t="shared" si="1"/>
        <v>198.83115318536801</v>
      </c>
      <c r="C33" s="49">
        <f t="shared" si="2"/>
        <v>199.23209320540232</v>
      </c>
    </row>
    <row r="34" spans="1:3">
      <c r="A34" s="47">
        <f t="shared" si="0"/>
        <v>23</v>
      </c>
      <c r="B34" s="48">
        <f t="shared" si="1"/>
        <v>199.21498604196009</v>
      </c>
      <c r="C34" s="49">
        <f t="shared" si="2"/>
        <v>199.53807656155101</v>
      </c>
    </row>
    <row r="35" spans="1:3">
      <c r="A35" s="47">
        <f t="shared" si="0"/>
        <v>24</v>
      </c>
      <c r="B35" s="48">
        <f t="shared" si="1"/>
        <v>199.4731075998759</v>
      </c>
      <c r="C35" s="49">
        <f t="shared" si="2"/>
        <v>199.72241919040462</v>
      </c>
    </row>
    <row r="36" spans="1:3">
      <c r="A36" s="50">
        <f t="shared" si="0"/>
        <v>25</v>
      </c>
      <c r="B36" s="51">
        <f t="shared" si="1"/>
        <v>199.64650644257711</v>
      </c>
      <c r="C36" s="52">
        <f t="shared" si="2"/>
        <v>199.83329741203107</v>
      </c>
    </row>
  </sheetData>
  <phoneticPr fontId="4" type="noConversion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07"/>
  <sheetViews>
    <sheetView workbookViewId="0"/>
  </sheetViews>
  <sheetFormatPr baseColWidth="10" defaultRowHeight="15"/>
  <sheetData>
    <row r="1" spans="1:3" ht="22.5">
      <c r="A1" s="1" t="s">
        <v>66</v>
      </c>
    </row>
    <row r="4" spans="1:3">
      <c r="A4" s="24" t="s">
        <v>67</v>
      </c>
    </row>
    <row r="6" spans="1:3">
      <c r="A6" s="54" t="s">
        <v>5</v>
      </c>
      <c r="B6" s="78" t="s">
        <v>60</v>
      </c>
      <c r="C6" s="79" t="s">
        <v>61</v>
      </c>
    </row>
    <row r="7" spans="1:3">
      <c r="A7" s="47">
        <v>0</v>
      </c>
      <c r="B7" s="86">
        <v>50</v>
      </c>
      <c r="C7" s="87">
        <v>50</v>
      </c>
    </row>
    <row r="8" spans="1:3">
      <c r="A8" s="47">
        <f t="shared" ref="A8:A39" si="0">A7+h</f>
        <v>0.3</v>
      </c>
      <c r="B8" s="48">
        <f>B7+h*(B7*(1-B7/300)-B7*C7/(100+B7))</f>
        <v>57.5</v>
      </c>
      <c r="C8" s="49">
        <f t="shared" ref="C8:C39" si="1">C7+h*(-C7+e*B7*C7/(100+B7))</f>
        <v>43.5</v>
      </c>
    </row>
    <row r="9" spans="1:3">
      <c r="A9" s="47">
        <f t="shared" si="0"/>
        <v>0.6</v>
      </c>
      <c r="B9" s="48">
        <f t="shared" ref="B9:B72" si="2">B8+h*(B8*(1-B8/300)-B8*C8/(100+B8))</f>
        <v>66.679464285714289</v>
      </c>
      <c r="C9" s="49">
        <f t="shared" si="1"/>
        <v>38.549285714285716</v>
      </c>
    </row>
    <row r="10" spans="1:3">
      <c r="A10" s="47">
        <f t="shared" si="0"/>
        <v>0.89999999999999991</v>
      </c>
      <c r="B10" s="48">
        <f t="shared" si="2"/>
        <v>77.610705562994227</v>
      </c>
      <c r="C10" s="49">
        <f t="shared" si="1"/>
        <v>34.849459986707657</v>
      </c>
    </row>
    <row r="11" spans="1:3">
      <c r="A11" s="47">
        <f t="shared" si="0"/>
        <v>1.2</v>
      </c>
      <c r="B11" s="48">
        <f t="shared" si="2"/>
        <v>90.302035898343405</v>
      </c>
      <c r="C11" s="49">
        <f t="shared" si="1"/>
        <v>32.161003507152984</v>
      </c>
    </row>
    <row r="12" spans="1:3">
      <c r="A12" s="47">
        <f t="shared" si="0"/>
        <v>1.5</v>
      </c>
      <c r="B12" s="48">
        <f t="shared" si="2"/>
        <v>104.65988153432116</v>
      </c>
      <c r="C12" s="49">
        <f t="shared" si="1"/>
        <v>30.295825113444337</v>
      </c>
    </row>
    <row r="13" spans="1:3">
      <c r="A13" s="47">
        <f t="shared" si="0"/>
        <v>1.8</v>
      </c>
      <c r="B13" s="48">
        <f t="shared" si="2"/>
        <v>120.45631100725373</v>
      </c>
      <c r="C13" s="49">
        <f t="shared" si="1"/>
        <v>29.10841269320661</v>
      </c>
    </row>
    <row r="14" spans="1:3">
      <c r="A14" s="47">
        <f t="shared" si="0"/>
        <v>2.1</v>
      </c>
      <c r="B14" s="48">
        <f t="shared" si="2"/>
        <v>137.31207073676057</v>
      </c>
      <c r="C14" s="49">
        <f t="shared" si="1"/>
        <v>28.487287094272808</v>
      </c>
    </row>
    <row r="15" spans="1:3">
      <c r="A15" s="47">
        <f t="shared" si="0"/>
        <v>2.4</v>
      </c>
      <c r="B15" s="48">
        <f t="shared" si="2"/>
        <v>154.70614481491666</v>
      </c>
      <c r="C15" s="49">
        <f t="shared" si="1"/>
        <v>28.34750299984438</v>
      </c>
    </row>
    <row r="16" spans="1:3">
      <c r="A16" s="47">
        <f t="shared" si="0"/>
        <v>2.6999999999999997</v>
      </c>
      <c r="B16" s="48">
        <f t="shared" si="2"/>
        <v>172.01859406801594</v>
      </c>
      <c r="C16" s="49">
        <f t="shared" si="1"/>
        <v>28.624437111290018</v>
      </c>
    </row>
    <row r="17" spans="1:3">
      <c r="A17" s="47">
        <f t="shared" si="0"/>
        <v>2.9999999999999996</v>
      </c>
      <c r="B17" s="48">
        <f t="shared" si="2"/>
        <v>188.60333567742811</v>
      </c>
      <c r="C17" s="49">
        <f t="shared" si="1"/>
        <v>29.268853817857813</v>
      </c>
    </row>
    <row r="18" spans="1:3">
      <c r="A18" s="47">
        <f t="shared" si="0"/>
        <v>3.2999999999999994</v>
      </c>
      <c r="B18" s="48">
        <f t="shared" si="2"/>
        <v>203.87492723829291</v>
      </c>
      <c r="C18" s="49">
        <f t="shared" si="1"/>
        <v>30.243122225809167</v>
      </c>
    </row>
    <row r="19" spans="1:3">
      <c r="A19" s="47">
        <f t="shared" si="0"/>
        <v>3.5999999999999992</v>
      </c>
      <c r="B19" s="48">
        <f t="shared" si="2"/>
        <v>217.38522983299791</v>
      </c>
      <c r="C19" s="49">
        <f t="shared" si="1"/>
        <v>31.518407912684605</v>
      </c>
    </row>
    <row r="20" spans="1:3">
      <c r="A20" s="47">
        <f t="shared" si="0"/>
        <v>3.899999999999999</v>
      </c>
      <c r="B20" s="48">
        <f t="shared" si="2"/>
        <v>228.86813246426135</v>
      </c>
      <c r="C20" s="49">
        <f t="shared" si="1"/>
        <v>33.072643426333237</v>
      </c>
    </row>
    <row r="21" spans="1:3">
      <c r="A21" s="47">
        <f t="shared" si="0"/>
        <v>4.1999999999999993</v>
      </c>
      <c r="B21" s="48">
        <f t="shared" si="2"/>
        <v>238.24310891367156</v>
      </c>
      <c r="C21" s="49">
        <f t="shared" si="1"/>
        <v>34.889080493155447</v>
      </c>
    </row>
    <row r="22" spans="1:3">
      <c r="A22" s="47">
        <f t="shared" si="0"/>
        <v>4.4999999999999991</v>
      </c>
      <c r="B22" s="48">
        <f t="shared" si="2"/>
        <v>245.583976747261</v>
      </c>
      <c r="C22" s="49">
        <f t="shared" si="1"/>
        <v>36.955242367831595</v>
      </c>
    </row>
    <row r="23" spans="1:3">
      <c r="A23" s="47">
        <f t="shared" si="0"/>
        <v>4.7999999999999989</v>
      </c>
      <c r="B23" s="48">
        <f t="shared" si="2"/>
        <v>251.06917650808322</v>
      </c>
      <c r="C23" s="49">
        <f t="shared" si="1"/>
        <v>39.262125825688763</v>
      </c>
    </row>
    <row r="24" spans="1:3">
      <c r="A24" s="47">
        <f t="shared" si="0"/>
        <v>5.0999999999999988</v>
      </c>
      <c r="B24" s="48">
        <f t="shared" si="2"/>
        <v>254.93063633838125</v>
      </c>
      <c r="C24" s="49">
        <f t="shared" si="1"/>
        <v>41.803543018437963</v>
      </c>
    </row>
    <row r="25" spans="1:3">
      <c r="A25" s="47">
        <f t="shared" si="0"/>
        <v>5.3999999999999986</v>
      </c>
      <c r="B25" s="48">
        <f t="shared" si="2"/>
        <v>257.41251915671677</v>
      </c>
      <c r="C25" s="49">
        <f t="shared" si="1"/>
        <v>44.575533969694199</v>
      </c>
    </row>
    <row r="26" spans="1:3">
      <c r="A26" s="47">
        <f t="shared" si="0"/>
        <v>5.6999999999999984</v>
      </c>
      <c r="B26" s="48">
        <f t="shared" si="2"/>
        <v>258.7439294995271</v>
      </c>
      <c r="C26" s="49">
        <f t="shared" si="1"/>
        <v>47.575812434301888</v>
      </c>
    </row>
    <row r="27" spans="1:3">
      <c r="A27" s="47">
        <f t="shared" si="0"/>
        <v>5.9999999999999982</v>
      </c>
      <c r="B27" s="48">
        <f t="shared" si="2"/>
        <v>259.12447603930411</v>
      </c>
      <c r="C27" s="49">
        <f t="shared" si="1"/>
        <v>50.803227841293612</v>
      </c>
    </row>
    <row r="28" spans="1:3">
      <c r="A28" s="47">
        <f t="shared" si="0"/>
        <v>6.299999999999998</v>
      </c>
      <c r="B28" s="48">
        <f t="shared" si="2"/>
        <v>258.7192800050309</v>
      </c>
      <c r="C28" s="49">
        <f t="shared" si="1"/>
        <v>54.257235586720469</v>
      </c>
    </row>
    <row r="29" spans="1:3">
      <c r="A29" s="47">
        <f t="shared" si="0"/>
        <v>6.5999999999999979</v>
      </c>
      <c r="B29" s="48">
        <f t="shared" si="2"/>
        <v>257.65980647237052</v>
      </c>
      <c r="C29" s="49">
        <f t="shared" si="1"/>
        <v>57.93737078004601</v>
      </c>
    </row>
    <row r="30" spans="1:3">
      <c r="A30" s="47">
        <f t="shared" si="0"/>
        <v>6.8999999999999977</v>
      </c>
      <c r="B30" s="48">
        <f t="shared" si="2"/>
        <v>256.04766623484335</v>
      </c>
      <c r="C30" s="49">
        <f t="shared" si="1"/>
        <v>61.842720269392373</v>
      </c>
    </row>
    <row r="31" spans="1:3">
      <c r="A31" s="47">
        <f t="shared" si="0"/>
        <v>7.1999999999999975</v>
      </c>
      <c r="B31" s="48">
        <f t="shared" si="2"/>
        <v>253.9595101413328</v>
      </c>
      <c r="C31" s="49">
        <f t="shared" si="1"/>
        <v>65.971386773986154</v>
      </c>
    </row>
    <row r="32" spans="1:3">
      <c r="A32" s="47">
        <f t="shared" si="0"/>
        <v>7.4999999999999973</v>
      </c>
      <c r="B32" s="48">
        <f t="shared" si="2"/>
        <v>251.45194938752459</v>
      </c>
      <c r="C32" s="49">
        <f t="shared" si="1"/>
        <v>70.319938450260281</v>
      </c>
    </row>
    <row r="33" spans="1:12">
      <c r="A33" s="47">
        <f t="shared" si="0"/>
        <v>7.7999999999999972</v>
      </c>
      <c r="B33" s="48">
        <f t="shared" si="2"/>
        <v>248.56599208926713</v>
      </c>
      <c r="C33" s="49">
        <f t="shared" si="1"/>
        <v>74.882837663520817</v>
      </c>
    </row>
    <row r="34" spans="1:12">
      <c r="A34" s="47">
        <f t="shared" si="0"/>
        <v>8.0999999999999979</v>
      </c>
      <c r="B34" s="48">
        <f t="shared" si="2"/>
        <v>245.33082090094604</v>
      </c>
      <c r="C34" s="49">
        <f t="shared" si="1"/>
        <v>79.651844230489928</v>
      </c>
    </row>
    <row r="35" spans="1:12">
      <c r="A35" s="47">
        <f t="shared" si="0"/>
        <v>8.3999999999999986</v>
      </c>
      <c r="B35" s="48">
        <f t="shared" si="2"/>
        <v>241.76691431845654</v>
      </c>
      <c r="C35" s="49">
        <f t="shared" si="1"/>
        <v>84.615390948373062</v>
      </c>
    </row>
    <row r="36" spans="1:12">
      <c r="A36" s="47">
        <f t="shared" si="0"/>
        <v>8.6999999999999993</v>
      </c>
      <c r="B36" s="48">
        <f t="shared" si="2"/>
        <v>237.88859527786391</v>
      </c>
      <c r="C36" s="49">
        <f t="shared" si="1"/>
        <v>89.757932874866029</v>
      </c>
    </row>
    <row r="37" spans="1:12">
      <c r="A37" s="47">
        <f t="shared" si="0"/>
        <v>9</v>
      </c>
      <c r="B37" s="48">
        <f t="shared" si="2"/>
        <v>233.70611734995742</v>
      </c>
      <c r="C37" s="49">
        <f t="shared" si="1"/>
        <v>95.059276683989779</v>
      </c>
    </row>
    <row r="38" spans="1:12">
      <c r="A38" s="47">
        <f t="shared" si="0"/>
        <v>9.3000000000000007</v>
      </c>
      <c r="B38" s="48">
        <f t="shared" si="2"/>
        <v>229.22739797649103</v>
      </c>
      <c r="C38" s="49">
        <f t="shared" si="1"/>
        <v>100.49390267461746</v>
      </c>
    </row>
    <row r="39" spans="1:12">
      <c r="A39" s="47">
        <f t="shared" si="0"/>
        <v>9.6000000000000014</v>
      </c>
      <c r="B39" s="48">
        <f t="shared" si="2"/>
        <v>224.45949503525856</v>
      </c>
      <c r="C39" s="49">
        <f t="shared" si="1"/>
        <v>106.03029986911444</v>
      </c>
    </row>
    <row r="40" spans="1:12">
      <c r="A40" s="47">
        <f t="shared" ref="A40:A71" si="3">A39+h</f>
        <v>9.9000000000000021</v>
      </c>
      <c r="B40" s="48">
        <f t="shared" si="2"/>
        <v>219.40990545412996</v>
      </c>
      <c r="C40" s="49">
        <f t="shared" ref="C40:C71" si="4">C39+h*(-C39+e*B39*C39/(100+B39))</f>
        <v>111.63034431475901</v>
      </c>
    </row>
    <row r="41" spans="1:12">
      <c r="A41" s="47">
        <f t="shared" si="3"/>
        <v>10.200000000000003</v>
      </c>
      <c r="B41" s="48">
        <f t="shared" si="2"/>
        <v>214.08774618873329</v>
      </c>
      <c r="C41" s="49">
        <f t="shared" si="4"/>
        <v>117.2487623137485</v>
      </c>
    </row>
    <row r="42" spans="1:12">
      <c r="A42" s="47">
        <f t="shared" si="3"/>
        <v>10.500000000000004</v>
      </c>
      <c r="B42" s="48">
        <f t="shared" si="2"/>
        <v>208.50485981638593</v>
      </c>
      <c r="C42" s="49">
        <f t="shared" si="4"/>
        <v>122.8327337929769</v>
      </c>
    </row>
    <row r="43" spans="1:12">
      <c r="A43" s="47">
        <f t="shared" si="3"/>
        <v>10.800000000000004</v>
      </c>
      <c r="B43" s="48">
        <f t="shared" si="2"/>
        <v>202.67686924109805</v>
      </c>
      <c r="C43" s="49">
        <f t="shared" si="4"/>
        <v>128.32170597544379</v>
      </c>
    </row>
    <row r="44" spans="1:12">
      <c r="A44" s="47">
        <f t="shared" si="3"/>
        <v>11.100000000000005</v>
      </c>
      <c r="B44" s="48">
        <f t="shared" si="2"/>
        <v>196.62418798777489</v>
      </c>
      <c r="C44" s="49">
        <f t="shared" si="4"/>
        <v>133.64750297328564</v>
      </c>
    </row>
    <row r="45" spans="1:12">
      <c r="A45" s="47">
        <f t="shared" si="3"/>
        <v>11.400000000000006</v>
      </c>
      <c r="B45" s="48">
        <f t="shared" si="2"/>
        <v>190.37297365271297</v>
      </c>
      <c r="C45" s="49">
        <f t="shared" si="4"/>
        <v>138.73483111152225</v>
      </c>
      <c r="E45" s="53" t="s">
        <v>69</v>
      </c>
      <c r="F45" s="54" t="s">
        <v>68</v>
      </c>
      <c r="G45" s="78" t="s">
        <v>62</v>
      </c>
      <c r="H45" s="79" t="s">
        <v>63</v>
      </c>
      <c r="J45" s="53" t="s">
        <v>2</v>
      </c>
      <c r="K45" t="s">
        <v>58</v>
      </c>
      <c r="L45" s="3">
        <v>1.7</v>
      </c>
    </row>
    <row r="46" spans="1:12">
      <c r="A46" s="47">
        <f t="shared" si="3"/>
        <v>11.700000000000006</v>
      </c>
      <c r="B46" s="48">
        <f t="shared" si="2"/>
        <v>183.95599192512287</v>
      </c>
      <c r="C46" s="49">
        <f t="shared" si="4"/>
        <v>143.50228981231226</v>
      </c>
      <c r="F46" s="47">
        <v>0</v>
      </c>
      <c r="G46" s="48">
        <f>(1-F46/300)*(100+F46)</f>
        <v>100</v>
      </c>
      <c r="H46" s="49">
        <f t="shared" ref="H46:H76" si="5">100/(e-1)</f>
        <v>142.85714285714286</v>
      </c>
      <c r="K46" t="s">
        <v>59</v>
      </c>
      <c r="L46" s="3">
        <v>0.3</v>
      </c>
    </row>
    <row r="47" spans="1:12">
      <c r="A47" s="47">
        <f t="shared" si="3"/>
        <v>12.000000000000007</v>
      </c>
      <c r="B47" s="48">
        <f t="shared" si="2"/>
        <v>177.4133375045038</v>
      </c>
      <c r="C47" s="49">
        <f t="shared" si="4"/>
        <v>147.86399942471866</v>
      </c>
      <c r="F47" s="47">
        <v>10</v>
      </c>
      <c r="G47" s="48">
        <f t="shared" ref="G47:G76" si="6">(1-F47/300)*(100+F47)</f>
        <v>106.33333333333333</v>
      </c>
      <c r="H47" s="49">
        <f t="shared" si="5"/>
        <v>142.85714285714286</v>
      </c>
      <c r="K47" t="s">
        <v>64</v>
      </c>
    </row>
    <row r="48" spans="1:12">
      <c r="A48" s="47">
        <f t="shared" si="3"/>
        <v>12.300000000000008</v>
      </c>
      <c r="B48" s="48">
        <f t="shared" si="2"/>
        <v>170.79293756344723</v>
      </c>
      <c r="C48" s="49">
        <f t="shared" si="4"/>
        <v>151.73194467276832</v>
      </c>
      <c r="F48" s="47">
        <v>20</v>
      </c>
      <c r="G48" s="48">
        <f t="shared" si="6"/>
        <v>112</v>
      </c>
      <c r="H48" s="49">
        <f t="shared" si="5"/>
        <v>142.85714285714286</v>
      </c>
    </row>
    <row r="49" spans="1:8">
      <c r="A49" s="47">
        <f t="shared" si="3"/>
        <v>12.600000000000009</v>
      </c>
      <c r="B49" s="48">
        <f t="shared" si="2"/>
        <v>164.15074593676303</v>
      </c>
      <c r="C49" s="49">
        <f t="shared" si="4"/>
        <v>155.01909840702132</v>
      </c>
      <c r="F49" s="47">
        <v>30</v>
      </c>
      <c r="G49" s="48">
        <f t="shared" si="6"/>
        <v>117</v>
      </c>
      <c r="H49" s="49">
        <f t="shared" si="5"/>
        <v>142.85714285714286</v>
      </c>
    </row>
    <row r="50" spans="1:8">
      <c r="A50" s="47">
        <f t="shared" si="3"/>
        <v>12.900000000000009</v>
      </c>
      <c r="B50" s="48">
        <f t="shared" si="2"/>
        <v>157.55052642677305</v>
      </c>
      <c r="C50" s="49">
        <f t="shared" si="4"/>
        <v>157.64332791393431</v>
      </c>
      <c r="F50" s="47">
        <v>40</v>
      </c>
      <c r="G50" s="48">
        <f t="shared" si="6"/>
        <v>121.33333333333334</v>
      </c>
      <c r="H50" s="49">
        <f t="shared" si="5"/>
        <v>142.85714285714286</v>
      </c>
    </row>
    <row r="51" spans="1:8">
      <c r="A51" s="47">
        <f t="shared" si="3"/>
        <v>13.20000000000001</v>
      </c>
      <c r="B51" s="48">
        <f t="shared" si="2"/>
        <v>151.06312746872882</v>
      </c>
      <c r="C51" s="49">
        <f t="shared" si="4"/>
        <v>159.53199000458281</v>
      </c>
      <c r="F51" s="47">
        <v>50</v>
      </c>
      <c r="G51" s="48">
        <f t="shared" si="6"/>
        <v>125</v>
      </c>
      <c r="H51" s="49">
        <f t="shared" si="5"/>
        <v>142.85714285714286</v>
      </c>
    </row>
    <row r="52" spans="1:8">
      <c r="A52" s="47">
        <f t="shared" si="3"/>
        <v>13.500000000000011</v>
      </c>
      <c r="B52" s="48">
        <f t="shared" si="2"/>
        <v>144.7651743925085</v>
      </c>
      <c r="C52" s="49">
        <f t="shared" si="4"/>
        <v>160.62699182475745</v>
      </c>
      <c r="F52" s="47">
        <v>60</v>
      </c>
      <c r="G52" s="48">
        <f t="shared" si="6"/>
        <v>128</v>
      </c>
      <c r="H52" s="49">
        <f t="shared" si="5"/>
        <v>142.85714285714286</v>
      </c>
    </row>
    <row r="53" spans="1:8">
      <c r="A53" s="47">
        <f t="shared" si="3"/>
        <v>13.800000000000011</v>
      </c>
      <c r="B53" s="48">
        <f t="shared" si="2"/>
        <v>138.73715458659984</v>
      </c>
      <c r="C53" s="49">
        <f t="shared" si="4"/>
        <v>160.88994216883552</v>
      </c>
      <c r="F53" s="47">
        <v>70</v>
      </c>
      <c r="G53" s="48">
        <f t="shared" si="6"/>
        <v>130.33333333333331</v>
      </c>
      <c r="H53" s="49">
        <f t="shared" si="5"/>
        <v>142.85714285714286</v>
      </c>
    </row>
    <row r="54" spans="1:8">
      <c r="A54" s="47">
        <f t="shared" si="3"/>
        <v>14.100000000000012</v>
      </c>
      <c r="B54" s="48">
        <f t="shared" si="2"/>
        <v>133.06094524942017</v>
      </c>
      <c r="C54" s="49">
        <f t="shared" si="4"/>
        <v>160.30686752381988</v>
      </c>
      <c r="F54" s="47">
        <v>80</v>
      </c>
      <c r="G54" s="48">
        <f t="shared" si="6"/>
        <v>132</v>
      </c>
      <c r="H54" s="49">
        <f t="shared" si="5"/>
        <v>142.85714285714286</v>
      </c>
    </row>
    <row r="55" spans="1:8">
      <c r="A55" s="47">
        <f t="shared" si="3"/>
        <v>14.400000000000013</v>
      </c>
      <c r="B55" s="48">
        <f t="shared" si="2"/>
        <v>127.81692518558707</v>
      </c>
      <c r="C55" s="49">
        <f t="shared" si="4"/>
        <v>158.89185769625686</v>
      </c>
      <c r="F55" s="47">
        <v>90</v>
      </c>
      <c r="G55" s="48">
        <f t="shared" si="6"/>
        <v>133</v>
      </c>
      <c r="H55" s="49">
        <f t="shared" si="5"/>
        <v>142.85714285714286</v>
      </c>
    </row>
    <row r="56" spans="1:8">
      <c r="A56" s="47">
        <f t="shared" si="3"/>
        <v>14.700000000000014</v>
      </c>
      <c r="B56" s="48">
        <f t="shared" si="2"/>
        <v>123.08090327684999</v>
      </c>
      <c r="C56" s="49">
        <f t="shared" si="4"/>
        <v>156.68898665825569</v>
      </c>
      <c r="F56" s="47">
        <v>100</v>
      </c>
      <c r="G56" s="48">
        <f t="shared" si="6"/>
        <v>133.33333333333334</v>
      </c>
      <c r="H56" s="49">
        <f t="shared" si="5"/>
        <v>142.85714285714286</v>
      </c>
    </row>
    <row r="57" spans="1:8">
      <c r="A57" s="47">
        <f t="shared" si="3"/>
        <v>15.000000000000014</v>
      </c>
      <c r="B57" s="48">
        <f t="shared" si="2"/>
        <v>118.9211607171294</v>
      </c>
      <c r="C57" s="49">
        <f t="shared" si="4"/>
        <v>153.77196880604049</v>
      </c>
      <c r="F57" s="47">
        <v>110</v>
      </c>
      <c r="G57" s="48">
        <f t="shared" si="6"/>
        <v>133</v>
      </c>
      <c r="H57" s="49">
        <f t="shared" si="5"/>
        <v>142.85714285714286</v>
      </c>
    </row>
    <row r="58" spans="1:8">
      <c r="A58" s="47">
        <f t="shared" si="3"/>
        <v>15.300000000000015</v>
      </c>
      <c r="B58" s="48">
        <f t="shared" si="2"/>
        <v>115.39591502235716</v>
      </c>
      <c r="C58" s="49">
        <f t="shared" si="4"/>
        <v>150.2412756183513</v>
      </c>
      <c r="F58" s="47">
        <v>120</v>
      </c>
      <c r="G58" s="48">
        <f t="shared" si="6"/>
        <v>132</v>
      </c>
      <c r="H58" s="49">
        <f t="shared" si="5"/>
        <v>142.85714285714286</v>
      </c>
    </row>
    <row r="59" spans="1:8">
      <c r="A59" s="47">
        <f t="shared" si="3"/>
        <v>15.600000000000016</v>
      </c>
      <c r="B59" s="48">
        <f t="shared" si="2"/>
        <v>112.5514552302464</v>
      </c>
      <c r="C59" s="49">
        <f t="shared" si="4"/>
        <v>146.21882199429632</v>
      </c>
      <c r="F59" s="47">
        <v>130</v>
      </c>
      <c r="G59" s="48">
        <f t="shared" si="6"/>
        <v>130.33333333333334</v>
      </c>
      <c r="H59" s="49">
        <f t="shared" si="5"/>
        <v>142.85714285714286</v>
      </c>
    </row>
    <row r="60" spans="1:8">
      <c r="A60" s="47">
        <f t="shared" si="3"/>
        <v>15.900000000000016</v>
      </c>
      <c r="B60" s="48">
        <f t="shared" si="2"/>
        <v>110.42107509968281</v>
      </c>
      <c r="C60" s="49">
        <f t="shared" si="4"/>
        <v>141.84075265883274</v>
      </c>
      <c r="F60" s="47">
        <v>140</v>
      </c>
      <c r="G60" s="48">
        <f t="shared" si="6"/>
        <v>128</v>
      </c>
      <c r="H60" s="49">
        <f t="shared" si="5"/>
        <v>142.85714285714286</v>
      </c>
    </row>
    <row r="61" spans="1:8">
      <c r="A61" s="47">
        <f t="shared" si="3"/>
        <v>16.200000000000017</v>
      </c>
      <c r="B61" s="48">
        <f t="shared" si="2"/>
        <v>109.02477430959671</v>
      </c>
      <c r="C61" s="49">
        <f t="shared" si="4"/>
        <v>137.24920300067888</v>
      </c>
      <c r="F61" s="47">
        <v>150</v>
      </c>
      <c r="G61" s="48">
        <f t="shared" si="6"/>
        <v>125</v>
      </c>
      <c r="H61" s="49">
        <f t="shared" si="5"/>
        <v>142.85714285714286</v>
      </c>
    </row>
    <row r="62" spans="1:8">
      <c r="A62" s="47">
        <f t="shared" si="3"/>
        <v>16.500000000000018</v>
      </c>
      <c r="B62" s="48">
        <f t="shared" si="2"/>
        <v>108.36955181579013</v>
      </c>
      <c r="C62" s="49">
        <f t="shared" si="4"/>
        <v>132.58407283530127</v>
      </c>
      <c r="F62" s="47">
        <v>160</v>
      </c>
      <c r="G62" s="48">
        <f t="shared" si="6"/>
        <v>121.33333333333333</v>
      </c>
      <c r="H62" s="49">
        <f t="shared" si="5"/>
        <v>142.85714285714286</v>
      </c>
    </row>
    <row r="63" spans="1:8">
      <c r="A63" s="47">
        <f t="shared" si="3"/>
        <v>16.800000000000018</v>
      </c>
      <c r="B63" s="48">
        <f t="shared" si="2"/>
        <v>108.4500236761978</v>
      </c>
      <c r="C63" s="49">
        <f t="shared" si="4"/>
        <v>127.97578865478694</v>
      </c>
      <c r="F63" s="47">
        <v>170</v>
      </c>
      <c r="G63" s="48">
        <f t="shared" si="6"/>
        <v>117</v>
      </c>
      <c r="H63" s="49">
        <f t="shared" si="5"/>
        <v>142.85714285714286</v>
      </c>
    </row>
    <row r="64" spans="1:8">
      <c r="A64" s="47">
        <f t="shared" si="3"/>
        <v>17.100000000000019</v>
      </c>
      <c r="B64" s="48">
        <f t="shared" si="2"/>
        <v>109.2490838299144</v>
      </c>
      <c r="C64" s="49">
        <f t="shared" si="4"/>
        <v>123.53976889176816</v>
      </c>
      <c r="F64" s="47">
        <v>180</v>
      </c>
      <c r="G64" s="48">
        <f t="shared" si="6"/>
        <v>112</v>
      </c>
      <c r="H64" s="49">
        <f t="shared" si="5"/>
        <v>142.85714285714286</v>
      </c>
    </row>
    <row r="65" spans="1:8">
      <c r="A65" s="47">
        <f t="shared" si="3"/>
        <v>17.40000000000002</v>
      </c>
      <c r="B65" s="48">
        <f t="shared" si="2"/>
        <v>110.73838836568103</v>
      </c>
      <c r="C65" s="49">
        <f t="shared" si="4"/>
        <v>119.37293732664214</v>
      </c>
      <c r="F65" s="47">
        <v>190</v>
      </c>
      <c r="G65" s="48">
        <f t="shared" si="6"/>
        <v>106.33333333333334</v>
      </c>
      <c r="H65" s="49">
        <f t="shared" si="5"/>
        <v>142.85714285714286</v>
      </c>
    </row>
    <row r="66" spans="1:8">
      <c r="A66" s="47">
        <f t="shared" si="3"/>
        <v>17.700000000000021</v>
      </c>
      <c r="B66" s="48">
        <f t="shared" si="2"/>
        <v>112.8785582504067</v>
      </c>
      <c r="C66" s="49">
        <f t="shared" si="4"/>
        <v>115.55226127280491</v>
      </c>
      <c r="F66" s="47">
        <v>200</v>
      </c>
      <c r="G66" s="48">
        <f t="shared" si="6"/>
        <v>100.00000000000001</v>
      </c>
      <c r="H66" s="49">
        <f t="shared" si="5"/>
        <v>142.85714285714286</v>
      </c>
    </row>
    <row r="67" spans="1:8">
      <c r="A67" s="47">
        <f t="shared" si="3"/>
        <v>18.000000000000021</v>
      </c>
      <c r="B67" s="48">
        <f t="shared" si="2"/>
        <v>115.61912925773557</v>
      </c>
      <c r="C67" s="49">
        <f t="shared" si="4"/>
        <v>112.135009734638</v>
      </c>
      <c r="F67" s="47">
        <v>210</v>
      </c>
      <c r="G67" s="48">
        <f t="shared" si="6"/>
        <v>93.000000000000014</v>
      </c>
      <c r="H67" s="49">
        <f t="shared" si="5"/>
        <v>142.85714285714286</v>
      </c>
    </row>
    <row r="68" spans="1:8">
      <c r="A68" s="47">
        <f t="shared" si="3"/>
        <v>18.300000000000022</v>
      </c>
      <c r="B68" s="48">
        <f t="shared" si="2"/>
        <v>118.89839950800334</v>
      </c>
      <c r="C68" s="49">
        <f t="shared" si="4"/>
        <v>109.16027212469771</v>
      </c>
      <c r="F68" s="47">
        <v>220</v>
      </c>
      <c r="G68" s="48">
        <f t="shared" si="6"/>
        <v>85.333333333333343</v>
      </c>
      <c r="H68" s="49">
        <f t="shared" si="5"/>
        <v>142.85714285714286</v>
      </c>
    </row>
    <row r="69" spans="1:8">
      <c r="A69" s="47">
        <f t="shared" si="3"/>
        <v>18.600000000000023</v>
      </c>
      <c r="B69" s="48">
        <f t="shared" si="2"/>
        <v>122.6434108196934</v>
      </c>
      <c r="C69" s="49">
        <f t="shared" si="4"/>
        <v>106.65124501703689</v>
      </c>
      <c r="F69" s="47">
        <v>230</v>
      </c>
      <c r="G69" s="48">
        <f t="shared" si="6"/>
        <v>76.999999999999986</v>
      </c>
      <c r="H69" s="49">
        <f t="shared" si="5"/>
        <v>142.85714285714286</v>
      </c>
    </row>
    <row r="70" spans="1:8">
      <c r="A70" s="47">
        <f t="shared" si="3"/>
        <v>18.900000000000023</v>
      </c>
      <c r="B70" s="48">
        <f t="shared" si="2"/>
        <v>126.770334969622</v>
      </c>
      <c r="C70" s="49">
        <f t="shared" si="4"/>
        <v>104.61784940536108</v>
      </c>
      <c r="F70" s="47">
        <v>240</v>
      </c>
      <c r="G70" s="48">
        <f t="shared" si="6"/>
        <v>67.999999999999986</v>
      </c>
      <c r="H70" s="49">
        <f t="shared" si="5"/>
        <v>142.85714285714286</v>
      </c>
    </row>
    <row r="71" spans="1:8">
      <c r="A71" s="47">
        <f t="shared" si="3"/>
        <v>19.200000000000024</v>
      </c>
      <c r="B71" s="48">
        <f t="shared" si="2"/>
        <v>131.18551294566518</v>
      </c>
      <c r="C71" s="49">
        <f t="shared" si="4"/>
        <v>103.0593425508593</v>
      </c>
      <c r="F71" s="47">
        <v>250</v>
      </c>
      <c r="G71" s="48">
        <f t="shared" si="6"/>
        <v>58.333333333333321</v>
      </c>
      <c r="H71" s="49">
        <f t="shared" si="5"/>
        <v>142.85714285714286</v>
      </c>
    </row>
    <row r="72" spans="1:8">
      <c r="A72" s="47">
        <f t="shared" ref="A72:A107" si="7">A71+h</f>
        <v>19.500000000000025</v>
      </c>
      <c r="B72" s="48">
        <f t="shared" si="2"/>
        <v>135.78731531114582</v>
      </c>
      <c r="C72" s="49">
        <f t="shared" ref="C72:C107" si="8">C71+h*(-C71+e*B71*C71/(100+B71))</f>
        <v>101.9667013949843</v>
      </c>
      <c r="F72" s="47">
        <v>260</v>
      </c>
      <c r="G72" s="48">
        <f t="shared" si="6"/>
        <v>47.999999999999986</v>
      </c>
      <c r="H72" s="49">
        <f t="shared" si="5"/>
        <v>142.85714285714286</v>
      </c>
    </row>
    <row r="73" spans="1:8">
      <c r="A73" s="47">
        <f t="shared" si="7"/>
        <v>19.800000000000026</v>
      </c>
      <c r="B73" s="48">
        <f t="shared" ref="B73:B107" si="9">B72+h*(B72*(1-B72/300)-B72*C72/(100+B72))</f>
        <v>140.46886516270973</v>
      </c>
      <c r="C73" s="49">
        <f t="shared" si="8"/>
        <v>101.32465553852022</v>
      </c>
      <c r="F73" s="47">
        <v>270</v>
      </c>
      <c r="G73" s="48">
        <f t="shared" si="6"/>
        <v>36.999999999999993</v>
      </c>
      <c r="H73" s="49">
        <f t="shared" si="5"/>
        <v>142.85714285714286</v>
      </c>
    </row>
    <row r="74" spans="1:8">
      <c r="A74" s="47">
        <f t="shared" si="7"/>
        <v>20.100000000000026</v>
      </c>
      <c r="B74" s="48">
        <f t="shared" si="9"/>
        <v>145.12151261479221</v>
      </c>
      <c r="C74" s="49">
        <f t="shared" si="8"/>
        <v>101.11332590523669</v>
      </c>
      <c r="F74" s="47">
        <v>280</v>
      </c>
      <c r="G74" s="48">
        <f t="shared" si="6"/>
        <v>25.333333333333329</v>
      </c>
      <c r="H74" s="49">
        <f t="shared" si="5"/>
        <v>142.85714285714286</v>
      </c>
    </row>
    <row r="75" spans="1:8">
      <c r="A75" s="47">
        <f t="shared" si="7"/>
        <v>20.400000000000027</v>
      </c>
      <c r="B75" s="48">
        <f t="shared" si="9"/>
        <v>149.6388011147059</v>
      </c>
      <c r="C75" s="49">
        <f t="shared" si="8"/>
        <v>101.30947829722744</v>
      </c>
      <c r="F75" s="47">
        <v>290</v>
      </c>
      <c r="G75" s="48">
        <f t="shared" si="6"/>
        <v>12.999999999999996</v>
      </c>
      <c r="H75" s="49">
        <f t="shared" si="5"/>
        <v>142.85714285714286</v>
      </c>
    </row>
    <row r="76" spans="1:8">
      <c r="A76" s="47">
        <f t="shared" si="7"/>
        <v>20.700000000000028</v>
      </c>
      <c r="B76" s="48">
        <f t="shared" si="9"/>
        <v>153.92055454841474</v>
      </c>
      <c r="C76" s="49">
        <f t="shared" si="8"/>
        <v>101.88743218087512</v>
      </c>
      <c r="F76" s="50">
        <v>300</v>
      </c>
      <c r="G76" s="51">
        <f t="shared" si="6"/>
        <v>0</v>
      </c>
      <c r="H76" s="52">
        <f t="shared" si="5"/>
        <v>142.85714285714286</v>
      </c>
    </row>
    <row r="77" spans="1:8">
      <c r="A77" s="47">
        <f t="shared" si="7"/>
        <v>21.000000000000028</v>
      </c>
      <c r="B77" s="48">
        <f t="shared" si="9"/>
        <v>157.87666795341235</v>
      </c>
      <c r="C77" s="49">
        <f t="shared" si="8"/>
        <v>102.81967946657257</v>
      </c>
    </row>
    <row r="78" spans="1:8">
      <c r="A78" s="47">
        <f t="shared" si="7"/>
        <v>21.300000000000029</v>
      </c>
      <c r="B78" s="48">
        <f t="shared" si="9"/>
        <v>161.43021686505338</v>
      </c>
      <c r="C78" s="49">
        <f t="shared" si="8"/>
        <v>104.07727125012892</v>
      </c>
    </row>
    <row r="79" spans="1:8">
      <c r="A79" s="47">
        <f t="shared" si="7"/>
        <v>21.60000000000003</v>
      </c>
      <c r="B79" s="48">
        <f t="shared" si="9"/>
        <v>164.51960388373195</v>
      </c>
      <c r="C79" s="49">
        <f t="shared" si="8"/>
        <v>105.63002718544701</v>
      </c>
    </row>
    <row r="80" spans="1:8">
      <c r="A80" s="47">
        <f t="shared" si="7"/>
        <v>21.900000000000031</v>
      </c>
      <c r="B80" s="48">
        <f t="shared" si="9"/>
        <v>167.09961034457925</v>
      </c>
      <c r="C80" s="49">
        <f t="shared" si="8"/>
        <v>107.4466159215737</v>
      </c>
    </row>
    <row r="81" spans="1:3">
      <c r="A81" s="47">
        <f t="shared" si="7"/>
        <v>22.200000000000031</v>
      </c>
      <c r="B81" s="48">
        <f t="shared" si="9"/>
        <v>169.14138007375789</v>
      </c>
      <c r="C81" s="49">
        <f t="shared" si="8"/>
        <v>109.49454825980597</v>
      </c>
    </row>
    <row r="82" spans="1:3">
      <c r="A82" s="47">
        <f t="shared" si="7"/>
        <v>22.500000000000032</v>
      </c>
      <c r="B82" s="48">
        <f t="shared" si="9"/>
        <v>170.63149648031856</v>
      </c>
      <c r="C82" s="49">
        <f t="shared" si="8"/>
        <v>111.74011875779334</v>
      </c>
    </row>
    <row r="83" spans="1:3">
      <c r="A83" s="47">
        <f t="shared" si="7"/>
        <v>22.800000000000033</v>
      </c>
      <c r="B83" s="48">
        <f t="shared" si="9"/>
        <v>171.5704002417819</v>
      </c>
      <c r="C83" s="49">
        <f t="shared" si="8"/>
        <v>114.14832703603808</v>
      </c>
    </row>
    <row r="84" spans="1:3">
      <c r="A84" s="47">
        <f t="shared" si="7"/>
        <v>23.100000000000033</v>
      </c>
      <c r="B84" s="48">
        <f t="shared" si="9"/>
        <v>171.9704250389841</v>
      </c>
      <c r="C84" s="49">
        <f t="shared" si="8"/>
        <v>116.68280708677877</v>
      </c>
    </row>
    <row r="85" spans="1:3">
      <c r="A85" s="47">
        <f t="shared" si="7"/>
        <v>23.400000000000034</v>
      </c>
      <c r="B85" s="48">
        <f t="shared" si="9"/>
        <v>171.8537100527397</v>
      </c>
      <c r="C85" s="49">
        <f t="shared" si="8"/>
        <v>119.30579115749146</v>
      </c>
    </row>
    <row r="86" spans="1:3">
      <c r="A86" s="47">
        <f t="shared" si="7"/>
        <v>23.700000000000035</v>
      </c>
      <c r="B86" s="48">
        <f t="shared" si="9"/>
        <v>171.25019600387208</v>
      </c>
      <c r="C86" s="49">
        <f t="shared" si="8"/>
        <v>121.9781338001013</v>
      </c>
    </row>
    <row r="87" spans="1:3">
      <c r="A87" s="47">
        <f t="shared" si="7"/>
        <v>24.000000000000036</v>
      </c>
      <c r="B87" s="48">
        <f t="shared" si="9"/>
        <v>170.19584446140479</v>
      </c>
      <c r="C87" s="49">
        <f t="shared" si="8"/>
        <v>124.65942087092021</v>
      </c>
    </row>
    <row r="88" spans="1:3">
      <c r="A88" s="47">
        <f t="shared" si="7"/>
        <v>24.300000000000036</v>
      </c>
      <c r="B88" s="48">
        <f t="shared" si="9"/>
        <v>168.73115325746767</v>
      </c>
      <c r="C88" s="49">
        <f t="shared" si="8"/>
        <v>127.30818702937151</v>
      </c>
    </row>
    <row r="89" spans="1:3">
      <c r="A89" s="47">
        <f t="shared" si="7"/>
        <v>24.600000000000037</v>
      </c>
      <c r="B89" s="48">
        <f t="shared" si="9"/>
        <v>166.89998416623956</v>
      </c>
      <c r="C89" s="49">
        <f t="shared" si="8"/>
        <v>129.88226300164479</v>
      </c>
    </row>
    <row r="90" spans="1:3">
      <c r="A90" s="47">
        <f t="shared" si="7"/>
        <v>24.900000000000038</v>
      </c>
      <c r="B90" s="48">
        <f t="shared" si="9"/>
        <v>164.74867714677231</v>
      </c>
      <c r="C90" s="49">
        <f t="shared" si="8"/>
        <v>132.33926994405314</v>
      </c>
    </row>
    <row r="91" spans="1:3">
      <c r="A91" s="47">
        <f t="shared" si="7"/>
        <v>25.200000000000038</v>
      </c>
      <c r="B91" s="48">
        <f t="shared" si="9"/>
        <v>162.32539888376041</v>
      </c>
      <c r="C91" s="49">
        <f t="shared" si="8"/>
        <v>134.63727209607188</v>
      </c>
    </row>
    <row r="92" spans="1:3">
      <c r="A92" s="47">
        <f t="shared" si="7"/>
        <v>25.500000000000039</v>
      </c>
      <c r="B92" s="48">
        <f t="shared" si="9"/>
        <v>159.6796601166545</v>
      </c>
      <c r="C92" s="49">
        <f t="shared" si="8"/>
        <v>136.7355900933359</v>
      </c>
    </row>
    <row r="93" spans="1:3">
      <c r="A93" s="47">
        <f t="shared" si="7"/>
        <v>25.80000000000004</v>
      </c>
      <c r="B93" s="48">
        <f t="shared" si="9"/>
        <v>156.86193341708173</v>
      </c>
      <c r="C93" s="49">
        <f t="shared" si="8"/>
        <v>138.59576556065312</v>
      </c>
    </row>
    <row r="94" spans="1:3">
      <c r="A94" s="47">
        <f t="shared" si="7"/>
        <v>26.100000000000041</v>
      </c>
      <c r="B94" s="48">
        <f t="shared" si="9"/>
        <v>153.92330780098095</v>
      </c>
      <c r="C94" s="49">
        <f t="shared" si="8"/>
        <v>140.18265301845372</v>
      </c>
    </row>
    <row r="95" spans="1:3">
      <c r="A95" s="47">
        <f t="shared" si="7"/>
        <v>26.400000000000041</v>
      </c>
      <c r="B95" s="48">
        <f t="shared" si="9"/>
        <v>150.91512650916792</v>
      </c>
      <c r="C95" s="49">
        <f t="shared" si="8"/>
        <v>141.46559832402767</v>
      </c>
    </row>
    <row r="96" spans="1:3">
      <c r="A96" s="47">
        <f t="shared" si="7"/>
        <v>26.700000000000042</v>
      </c>
      <c r="B96" s="48">
        <f t="shared" si="9"/>
        <v>147.88856770839223</v>
      </c>
      <c r="C96" s="49">
        <f t="shared" si="8"/>
        <v>142.4196451120408</v>
      </c>
    </row>
    <row r="97" spans="1:3">
      <c r="A97" s="47">
        <f t="shared" si="7"/>
        <v>27.000000000000043</v>
      </c>
      <c r="B97" s="48">
        <f t="shared" si="9"/>
        <v>144.89414341655498</v>
      </c>
      <c r="C97" s="49">
        <f t="shared" si="8"/>
        <v>143.0266940258044</v>
      </c>
    </row>
    <row r="98" spans="1:3">
      <c r="A98" s="47">
        <f t="shared" si="7"/>
        <v>27.300000000000043</v>
      </c>
      <c r="B98" s="48">
        <f t="shared" si="9"/>
        <v>141.98110845175489</v>
      </c>
      <c r="C98" s="49">
        <f t="shared" si="8"/>
        <v>143.27652664675699</v>
      </c>
    </row>
    <row r="99" spans="1:3">
      <c r="A99" s="47">
        <f t="shared" si="7"/>
        <v>27.600000000000044</v>
      </c>
      <c r="B99" s="48">
        <f t="shared" si="9"/>
        <v>139.19678737669344</v>
      </c>
      <c r="C99" s="49">
        <f t="shared" si="8"/>
        <v>143.16760002350807</v>
      </c>
    </row>
    <row r="100" spans="1:3">
      <c r="A100" s="47">
        <f t="shared" si="7"/>
        <v>27.900000000000045</v>
      </c>
      <c r="B100" s="48">
        <f t="shared" si="9"/>
        <v>136.58584180741826</v>
      </c>
      <c r="C100" s="49">
        <f t="shared" si="8"/>
        <v>142.70752149915</v>
      </c>
    </row>
    <row r="101" spans="1:3">
      <c r="A101" s="47">
        <f t="shared" si="7"/>
        <v>28.200000000000045</v>
      </c>
      <c r="B101" s="48">
        <f t="shared" si="9"/>
        <v>134.18951152377565</v>
      </c>
      <c r="C101" s="49">
        <f t="shared" si="8"/>
        <v>141.91312914357093</v>
      </c>
    </row>
    <row r="102" spans="1:3">
      <c r="A102" s="47">
        <f t="shared" si="7"/>
        <v>28.500000000000046</v>
      </c>
      <c r="B102" s="48">
        <f t="shared" si="9"/>
        <v>132.04486915596837</v>
      </c>
      <c r="C102" s="49">
        <f t="shared" si="8"/>
        <v>140.81013079781545</v>
      </c>
    </row>
    <row r="103" spans="1:3">
      <c r="A103" s="47">
        <f t="shared" si="7"/>
        <v>28.800000000000047</v>
      </c>
      <c r="B103" s="48">
        <f t="shared" si="9"/>
        <v>130.18412894752325</v>
      </c>
      <c r="C103" s="49">
        <f t="shared" si="8"/>
        <v>139.4322924826628</v>
      </c>
    </row>
    <row r="104" spans="1:3">
      <c r="A104" s="47">
        <f t="shared" si="7"/>
        <v>29.100000000000048</v>
      </c>
      <c r="B104" s="48">
        <f t="shared" si="9"/>
        <v>128.63404520943385</v>
      </c>
      <c r="C104" s="49">
        <f t="shared" si="8"/>
        <v>137.82021022514968</v>
      </c>
    </row>
    <row r="105" spans="1:3">
      <c r="A105" s="47">
        <f t="shared" si="7"/>
        <v>29.400000000000048</v>
      </c>
      <c r="B105" s="48">
        <f t="shared" si="9"/>
        <v>127.41542665206886</v>
      </c>
      <c r="C105" s="49">
        <f t="shared" si="8"/>
        <v>136.01974186413398</v>
      </c>
    </row>
    <row r="106" spans="1:3">
      <c r="A106" s="47">
        <f t="shared" si="7"/>
        <v>29.700000000000049</v>
      </c>
      <c r="B106" s="48">
        <f t="shared" si="9"/>
        <v>126.54278085044999</v>
      </c>
      <c r="C106" s="49">
        <f t="shared" si="8"/>
        <v>134.08021014702211</v>
      </c>
    </row>
    <row r="107" spans="1:3">
      <c r="A107" s="50">
        <f t="shared" si="7"/>
        <v>30.00000000000005</v>
      </c>
      <c r="B107" s="51">
        <f t="shared" si="9"/>
        <v>126.02409126383228</v>
      </c>
      <c r="C107" s="52">
        <f t="shared" si="8"/>
        <v>132.05250947877457</v>
      </c>
    </row>
  </sheetData>
  <phoneticPr fontId="4" type="noConversion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8"/>
  <sheetViews>
    <sheetView workbookViewId="0"/>
  </sheetViews>
  <sheetFormatPr baseColWidth="10" defaultRowHeight="15"/>
  <cols>
    <col min="1" max="16384" width="11.42578125" style="26"/>
  </cols>
  <sheetData>
    <row r="1" spans="1:10" ht="22.5">
      <c r="A1" s="1" t="s">
        <v>70</v>
      </c>
    </row>
    <row r="4" spans="1:10">
      <c r="A4" s="25" t="s">
        <v>21</v>
      </c>
    </row>
    <row r="6" spans="1:10" s="27" customFormat="1">
      <c r="A6" s="54" t="s">
        <v>18</v>
      </c>
      <c r="B6" s="78" t="s">
        <v>22</v>
      </c>
      <c r="C6" s="78" t="s">
        <v>23</v>
      </c>
      <c r="D6" s="78" t="s">
        <v>24</v>
      </c>
      <c r="E6" s="80" t="s">
        <v>25</v>
      </c>
      <c r="F6" s="81"/>
      <c r="H6" s="25" t="s">
        <v>2</v>
      </c>
      <c r="I6" s="26" t="s">
        <v>32</v>
      </c>
      <c r="J6" s="3">
        <v>1.5</v>
      </c>
    </row>
    <row r="7" spans="1:10" s="27" customFormat="1">
      <c r="A7" s="83" t="s">
        <v>26</v>
      </c>
      <c r="B7" s="82" t="s">
        <v>27</v>
      </c>
      <c r="C7" s="82" t="s">
        <v>28</v>
      </c>
      <c r="D7" s="82" t="s">
        <v>29</v>
      </c>
      <c r="E7" s="82" t="s">
        <v>30</v>
      </c>
      <c r="F7" s="84" t="s">
        <v>31</v>
      </c>
      <c r="H7" s="26"/>
      <c r="I7" s="26" t="s">
        <v>33</v>
      </c>
      <c r="J7" s="3">
        <v>3</v>
      </c>
    </row>
    <row r="8" spans="1:10">
      <c r="A8" s="55">
        <v>0</v>
      </c>
      <c r="B8" s="56">
        <f>p0</f>
        <v>1.5</v>
      </c>
      <c r="C8" s="56">
        <f t="shared" ref="C8:C28" si="0">0.4+0.8*B8</f>
        <v>1.6</v>
      </c>
      <c r="D8" s="56">
        <f t="shared" ref="D8:D28" si="1">1.6-0.3*B8-0.1*B8*B8</f>
        <v>0.92500000000000004</v>
      </c>
      <c r="E8" s="57">
        <f t="shared" ref="E8:E28" si="2">h0*gamma0*(1.2-1.1*B8-0.1*B8*B8)</f>
        <v>-0.2025000000000001</v>
      </c>
      <c r="F8" s="58">
        <f t="shared" ref="F8:F28" si="3">h0*gamma0*(1.2-1.1*(B8+E8)-0.1*(B8+E8)^2)</f>
        <v>-0.11868018749999999</v>
      </c>
      <c r="I8" s="26" t="s">
        <v>34</v>
      </c>
      <c r="J8" s="3">
        <v>0.1</v>
      </c>
    </row>
    <row r="9" spans="1:10">
      <c r="A9" s="55">
        <f t="shared" ref="A9:A28" si="4">A8+h0</f>
        <v>0.1</v>
      </c>
      <c r="B9" s="56">
        <f t="shared" ref="B9:B28" si="5">B8+(E8+F8)/2</f>
        <v>1.33940990625</v>
      </c>
      <c r="C9" s="56">
        <f t="shared" si="0"/>
        <v>1.4715279250000002</v>
      </c>
      <c r="D9" s="56">
        <f t="shared" si="1"/>
        <v>1.0187751384289367</v>
      </c>
      <c r="E9" s="57">
        <f t="shared" si="2"/>
        <v>-0.13582583597131911</v>
      </c>
      <c r="F9" s="58">
        <f t="shared" si="3"/>
        <v>-8.0641181618822666E-2</v>
      </c>
    </row>
    <row r="10" spans="1:10">
      <c r="A10" s="55">
        <f t="shared" si="4"/>
        <v>0.2</v>
      </c>
      <c r="B10" s="56">
        <f t="shared" si="5"/>
        <v>1.231176397454929</v>
      </c>
      <c r="C10" s="56">
        <f t="shared" si="0"/>
        <v>1.3849411179639433</v>
      </c>
      <c r="D10" s="56">
        <f t="shared" si="1"/>
        <v>1.0790675485985117</v>
      </c>
      <c r="E10" s="57">
        <f t="shared" si="2"/>
        <v>-9.1762070809629545E-2</v>
      </c>
      <c r="F10" s="58">
        <f t="shared" si="3"/>
        <v>-5.4954678025885689E-2</v>
      </c>
    </row>
    <row r="11" spans="1:10">
      <c r="A11" s="55">
        <f t="shared" si="4"/>
        <v>0.30000000000000004</v>
      </c>
      <c r="B11" s="56">
        <f t="shared" si="5"/>
        <v>1.1578180230371715</v>
      </c>
      <c r="C11" s="56">
        <f t="shared" si="0"/>
        <v>1.3262544184297371</v>
      </c>
      <c r="D11" s="56">
        <f t="shared" si="1"/>
        <v>1.1186003356418781</v>
      </c>
      <c r="E11" s="57">
        <f t="shared" si="2"/>
        <v>-6.2296224836357751E-2</v>
      </c>
      <c r="F11" s="58">
        <f t="shared" si="3"/>
        <v>-3.7527233716262993E-2</v>
      </c>
    </row>
    <row r="12" spans="1:10">
      <c r="A12" s="55">
        <f t="shared" si="4"/>
        <v>0.4</v>
      </c>
      <c r="B12" s="56">
        <f t="shared" si="5"/>
        <v>1.1079062937608612</v>
      </c>
      <c r="C12" s="56">
        <f t="shared" si="0"/>
        <v>1.286325035008689</v>
      </c>
      <c r="D12" s="56">
        <f t="shared" si="1"/>
        <v>1.1448824762962491</v>
      </c>
      <c r="E12" s="57">
        <f t="shared" si="2"/>
        <v>-4.2432767613732124E-2</v>
      </c>
      <c r="F12" s="58">
        <f t="shared" si="3"/>
        <v>-2.5663278676164535E-2</v>
      </c>
    </row>
    <row r="13" spans="1:10">
      <c r="A13" s="55">
        <f t="shared" si="4"/>
        <v>0.5</v>
      </c>
      <c r="B13" s="56">
        <f t="shared" si="5"/>
        <v>1.073858270615913</v>
      </c>
      <c r="C13" s="56">
        <f t="shared" si="0"/>
        <v>1.2590866164927306</v>
      </c>
      <c r="D13" s="56">
        <f t="shared" si="1"/>
        <v>1.1625253602782064</v>
      </c>
      <c r="E13" s="57">
        <f t="shared" si="2"/>
        <v>-2.8968376864357347E-2</v>
      </c>
      <c r="F13" s="58">
        <f t="shared" si="3"/>
        <v>-1.7567511639937531E-2</v>
      </c>
    </row>
    <row r="14" spans="1:10">
      <c r="A14" s="55">
        <f t="shared" si="4"/>
        <v>0.6</v>
      </c>
      <c r="B14" s="56">
        <f t="shared" si="5"/>
        <v>1.0505903263637655</v>
      </c>
      <c r="C14" s="56">
        <f t="shared" si="0"/>
        <v>1.2404722610910124</v>
      </c>
      <c r="D14" s="56">
        <f t="shared" si="1"/>
        <v>1.1744488987059583</v>
      </c>
      <c r="E14" s="57">
        <f t="shared" si="2"/>
        <v>-1.980700871551638E-2</v>
      </c>
      <c r="F14" s="58">
        <f t="shared" si="3"/>
        <v>-1.203392226218015E-2</v>
      </c>
    </row>
    <row r="15" spans="1:10">
      <c r="A15" s="55">
        <f t="shared" si="4"/>
        <v>0.7</v>
      </c>
      <c r="B15" s="56">
        <f t="shared" si="5"/>
        <v>1.0346698608749172</v>
      </c>
      <c r="C15" s="56">
        <f t="shared" si="0"/>
        <v>1.2277358886999337</v>
      </c>
      <c r="D15" s="56">
        <f t="shared" si="1"/>
        <v>1.1825448696372329</v>
      </c>
      <c r="E15" s="57">
        <f t="shared" si="2"/>
        <v>-1.3557305718810305E-2</v>
      </c>
      <c r="F15" s="58">
        <f t="shared" si="3"/>
        <v>-8.2472687104383022E-3</v>
      </c>
    </row>
    <row r="16" spans="1:10">
      <c r="A16" s="55">
        <f t="shared" si="4"/>
        <v>0.79999999999999993</v>
      </c>
      <c r="B16" s="56">
        <f t="shared" si="5"/>
        <v>1.0237675736602929</v>
      </c>
      <c r="C16" s="56">
        <f t="shared" si="0"/>
        <v>1.2190140589282343</v>
      </c>
      <c r="D16" s="56">
        <f t="shared" si="1"/>
        <v>1.1880597234140837</v>
      </c>
      <c r="E16" s="57">
        <f t="shared" si="2"/>
        <v>-9.2863006542452352E-3</v>
      </c>
      <c r="F16" s="58">
        <f t="shared" si="3"/>
        <v>-5.6539876903949522E-3</v>
      </c>
    </row>
    <row r="17" spans="1:6">
      <c r="A17" s="55">
        <f t="shared" si="4"/>
        <v>0.89999999999999991</v>
      </c>
      <c r="B17" s="56">
        <f t="shared" si="5"/>
        <v>1.0162974294879727</v>
      </c>
      <c r="C17" s="56">
        <f t="shared" si="0"/>
        <v>1.2130379435903782</v>
      </c>
      <c r="D17" s="56">
        <f t="shared" si="1"/>
        <v>1.1918247246352223</v>
      </c>
      <c r="E17" s="57">
        <f t="shared" si="2"/>
        <v>-6.3639656865468724E-3</v>
      </c>
      <c r="F17" s="58">
        <f t="shared" si="3"/>
        <v>-3.8770110936489693E-3</v>
      </c>
    </row>
    <row r="18" spans="1:6">
      <c r="A18" s="55">
        <f t="shared" si="4"/>
        <v>0.99999999999999989</v>
      </c>
      <c r="B18" s="56">
        <f t="shared" si="5"/>
        <v>1.0111769410978748</v>
      </c>
      <c r="C18" s="56">
        <f t="shared" si="0"/>
        <v>1.2089415528782999</v>
      </c>
      <c r="D18" s="56">
        <f t="shared" si="1"/>
        <v>1.1943990370498321</v>
      </c>
      <c r="E18" s="57">
        <f t="shared" si="2"/>
        <v>-4.3627547485403781E-3</v>
      </c>
      <c r="F18" s="58">
        <f t="shared" si="3"/>
        <v>-2.658925670308628E-3</v>
      </c>
    </row>
    <row r="19" spans="1:6">
      <c r="A19" s="55">
        <f t="shared" si="4"/>
        <v>1.0999999999999999</v>
      </c>
      <c r="B19" s="56">
        <f t="shared" si="5"/>
        <v>1.0076661008884502</v>
      </c>
      <c r="C19" s="56">
        <f t="shared" si="0"/>
        <v>1.2061328807107601</v>
      </c>
      <c r="D19" s="56">
        <f t="shared" si="1"/>
        <v>1.1961610726454917</v>
      </c>
      <c r="E19" s="57">
        <f t="shared" si="2"/>
        <v>-2.9915424195805871E-3</v>
      </c>
      <c r="F19" s="58">
        <f t="shared" si="3"/>
        <v>-1.8237333477655537E-3</v>
      </c>
    </row>
    <row r="20" spans="1:6">
      <c r="A20" s="55">
        <f t="shared" si="4"/>
        <v>1.2</v>
      </c>
      <c r="B20" s="56">
        <f t="shared" si="5"/>
        <v>1.0052584630047772</v>
      </c>
      <c r="C20" s="56">
        <f t="shared" si="0"/>
        <v>1.2042067704038217</v>
      </c>
      <c r="D20" s="56">
        <f t="shared" si="1"/>
        <v>1.1973680033542942</v>
      </c>
      <c r="E20" s="57">
        <f t="shared" si="2"/>
        <v>-2.0516301148583429E-3</v>
      </c>
      <c r="F20" s="58">
        <f t="shared" si="3"/>
        <v>-1.250973340383921E-3</v>
      </c>
    </row>
    <row r="21" spans="1:6">
      <c r="A21" s="55">
        <f t="shared" si="4"/>
        <v>1.3</v>
      </c>
      <c r="B21" s="56">
        <f t="shared" si="5"/>
        <v>1.003607161277156</v>
      </c>
      <c r="C21" s="56">
        <f t="shared" si="0"/>
        <v>1.202885729021725</v>
      </c>
      <c r="D21" s="56">
        <f t="shared" si="1"/>
        <v>1.1981951182001742</v>
      </c>
      <c r="E21" s="57">
        <f t="shared" si="2"/>
        <v>-1.4071832464652935E-3</v>
      </c>
      <c r="F21" s="58">
        <f t="shared" si="3"/>
        <v>-8.5813662906947122E-4</v>
      </c>
    </row>
    <row r="22" spans="1:6">
      <c r="A22" s="55">
        <f t="shared" si="4"/>
        <v>1.4000000000000001</v>
      </c>
      <c r="B22" s="56">
        <f t="shared" si="5"/>
        <v>1.0024745013393885</v>
      </c>
      <c r="C22" s="56">
        <f t="shared" si="0"/>
        <v>1.2019796010715109</v>
      </c>
      <c r="D22" s="56">
        <f t="shared" si="1"/>
        <v>1.198762137014618</v>
      </c>
      <c r="E22" s="57">
        <f t="shared" si="2"/>
        <v>-9.6523921706794403E-4</v>
      </c>
      <c r="F22" s="58">
        <f t="shared" si="3"/>
        <v>-5.886805638696689E-4</v>
      </c>
    </row>
    <row r="23" spans="1:6">
      <c r="A23" s="55">
        <f t="shared" si="4"/>
        <v>1.5000000000000002</v>
      </c>
      <c r="B23" s="56">
        <f t="shared" si="5"/>
        <v>1.0016975414489198</v>
      </c>
      <c r="C23" s="56">
        <f t="shared" si="0"/>
        <v>1.2013580331591358</v>
      </c>
      <c r="D23" s="56">
        <f t="shared" si="1"/>
        <v>1.1991509411108432</v>
      </c>
      <c r="E23" s="57">
        <f t="shared" si="2"/>
        <v>-6.6212761448786748E-4</v>
      </c>
      <c r="F23" s="58">
        <f t="shared" si="3"/>
        <v>-4.0384355788274242E-4</v>
      </c>
    </row>
    <row r="24" spans="1:6">
      <c r="A24" s="55">
        <f t="shared" si="4"/>
        <v>1.6000000000000003</v>
      </c>
      <c r="B24" s="56">
        <f t="shared" si="5"/>
        <v>1.0011645558627345</v>
      </c>
      <c r="C24" s="56">
        <f t="shared" si="0"/>
        <v>1.2009316446901876</v>
      </c>
      <c r="D24" s="56">
        <f t="shared" si="1"/>
        <v>1.1994175864495971</v>
      </c>
      <c r="E24" s="57">
        <f t="shared" si="2"/>
        <v>-4.5421747217718058E-4</v>
      </c>
      <c r="F24" s="58">
        <f t="shared" si="3"/>
        <v>-2.7704710973626981E-4</v>
      </c>
    </row>
    <row r="25" spans="1:6">
      <c r="A25" s="55">
        <f t="shared" si="4"/>
        <v>1.7000000000000004</v>
      </c>
      <c r="B25" s="56">
        <f t="shared" si="5"/>
        <v>1.0007989235717778</v>
      </c>
      <c r="C25" s="56">
        <f t="shared" si="0"/>
        <v>1.2006391388574222</v>
      </c>
      <c r="D25" s="56">
        <f t="shared" si="1"/>
        <v>1.1996004743862236</v>
      </c>
      <c r="E25" s="57">
        <f t="shared" si="2"/>
        <v>-3.1159934135961828E-4</v>
      </c>
      <c r="F25" s="58">
        <f t="shared" si="3"/>
        <v>-1.9006357441030272E-4</v>
      </c>
    </row>
    <row r="26" spans="1:6">
      <c r="A26" s="55">
        <f t="shared" si="4"/>
        <v>1.8000000000000005</v>
      </c>
      <c r="B26" s="56">
        <f t="shared" si="5"/>
        <v>1.0005480921138927</v>
      </c>
      <c r="C26" s="56">
        <f t="shared" si="0"/>
        <v>1.2004384736911142</v>
      </c>
      <c r="D26" s="56">
        <f t="shared" si="1"/>
        <v>1.1997259239025573</v>
      </c>
      <c r="E26" s="57">
        <f t="shared" si="2"/>
        <v>-2.1376493656715127E-4</v>
      </c>
      <c r="F26" s="58">
        <f t="shared" si="3"/>
        <v>-1.3039095239681666E-4</v>
      </c>
    </row>
    <row r="27" spans="1:6">
      <c r="A27" s="55">
        <f t="shared" si="4"/>
        <v>1.9000000000000006</v>
      </c>
      <c r="B27" s="56">
        <f t="shared" si="5"/>
        <v>1.0003760141694107</v>
      </c>
      <c r="C27" s="56">
        <f t="shared" si="0"/>
        <v>1.2003008113355285</v>
      </c>
      <c r="D27" s="56">
        <f t="shared" si="1"/>
        <v>1.1998119787766293</v>
      </c>
      <c r="E27" s="57">
        <f t="shared" si="2"/>
        <v>-1.466497676698514E-4</v>
      </c>
      <c r="F27" s="58">
        <f t="shared" si="3"/>
        <v>-8.9453694919812434E-5</v>
      </c>
    </row>
    <row r="28" spans="1:6">
      <c r="A28" s="59">
        <f t="shared" si="4"/>
        <v>2.0000000000000004</v>
      </c>
      <c r="B28" s="60">
        <f t="shared" si="5"/>
        <v>1.0002579624381158</v>
      </c>
      <c r="C28" s="60">
        <f t="shared" si="0"/>
        <v>1.2002063699504926</v>
      </c>
      <c r="D28" s="60">
        <f t="shared" si="1"/>
        <v>1.1998710121264802</v>
      </c>
      <c r="E28" s="61">
        <f t="shared" si="2"/>
        <v>-1.0060734720376831E-4</v>
      </c>
      <c r="F28" s="62">
        <f t="shared" si="3"/>
        <v>-6.1369228274475726E-5</v>
      </c>
    </row>
  </sheetData>
  <mergeCells count="1">
    <mergeCell ref="E6:F6"/>
  </mergeCells>
  <phoneticPr fontId="5" type="noConversion"/>
  <printOptions horizontalCentered="1" verticalCentered="1" gridLines="1" gridLinesSet="0"/>
  <pageMargins left="0.78740157480314965" right="0.78740157480314965" top="0.98425196850393704" bottom="0.98425196850393704" header="0.51181102300000003" footer="0.51181102300000003"/>
  <pageSetup paperSize="9" orientation="portrait" horizontalDpi="4294967292" verticalDpi="4294967292" copies="0"/>
  <headerFooter alignWithMargins="0">
    <oddHeader>&amp;F</oddHeader>
    <oddFooter>Seite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53"/>
  <sheetViews>
    <sheetView workbookViewId="0"/>
  </sheetViews>
  <sheetFormatPr baseColWidth="10" defaultColWidth="11.42578125" defaultRowHeight="15"/>
  <cols>
    <col min="1" max="16384" width="11.42578125" style="70"/>
  </cols>
  <sheetData>
    <row r="1" spans="1:8" ht="22.5">
      <c r="A1" s="77" t="s">
        <v>35</v>
      </c>
    </row>
    <row r="4" spans="1:8">
      <c r="A4" s="69" t="s">
        <v>72</v>
      </c>
    </row>
    <row r="6" spans="1:8">
      <c r="A6" s="54" t="s">
        <v>5</v>
      </c>
      <c r="B6" s="78" t="s">
        <v>36</v>
      </c>
      <c r="C6" s="78" t="s">
        <v>37</v>
      </c>
      <c r="D6" s="78" t="s">
        <v>38</v>
      </c>
      <c r="E6" s="79" t="s">
        <v>39</v>
      </c>
      <c r="G6" s="69" t="s">
        <v>2</v>
      </c>
    </row>
    <row r="7" spans="1:8">
      <c r="A7" s="71">
        <v>0</v>
      </c>
      <c r="B7" s="72">
        <f>N_0</f>
        <v>1</v>
      </c>
      <c r="C7" s="72">
        <f t="shared" ref="C7:C27" si="0">r_*B7*(1-B7/K_)</f>
        <v>0.69299999999999995</v>
      </c>
      <c r="D7" s="72">
        <f t="shared" ref="D7:D27" si="1">B7/l_</f>
        <v>0.1</v>
      </c>
      <c r="E7" s="73">
        <f t="shared" ref="E7:E27" si="2">C7+D7</f>
        <v>0.79299999999999993</v>
      </c>
    </row>
    <row r="8" spans="1:8">
      <c r="A8" s="71">
        <f t="shared" ref="A8:A27" si="3">A7+h_</f>
        <v>1</v>
      </c>
      <c r="B8" s="72">
        <f t="shared" ref="B8:B27" si="4">B7+h_*C7</f>
        <v>1.6930000000000001</v>
      </c>
      <c r="C8" s="72">
        <f t="shared" si="0"/>
        <v>1.1650362570000001</v>
      </c>
      <c r="D8" s="72">
        <f t="shared" si="1"/>
        <v>0.16930000000000001</v>
      </c>
      <c r="E8" s="73">
        <f t="shared" si="2"/>
        <v>1.3343362570000001</v>
      </c>
      <c r="G8" s="70" t="s">
        <v>40</v>
      </c>
    </row>
    <row r="9" spans="1:8">
      <c r="A9" s="71">
        <f t="shared" si="3"/>
        <v>2</v>
      </c>
      <c r="B9" s="72">
        <f t="shared" si="4"/>
        <v>2.8580362570000002</v>
      </c>
      <c r="C9" s="72">
        <f t="shared" si="0"/>
        <v>1.9434467811757143</v>
      </c>
      <c r="D9" s="72">
        <f t="shared" si="1"/>
        <v>0.28580362570000001</v>
      </c>
      <c r="E9" s="73">
        <f t="shared" si="2"/>
        <v>2.2292504068757144</v>
      </c>
      <c r="G9" s="70" t="s">
        <v>71</v>
      </c>
      <c r="H9" s="3">
        <v>1</v>
      </c>
    </row>
    <row r="10" spans="1:8">
      <c r="A10" s="71">
        <f t="shared" si="3"/>
        <v>3</v>
      </c>
      <c r="B10" s="72">
        <f t="shared" si="4"/>
        <v>4.8014830381757143</v>
      </c>
      <c r="C10" s="72">
        <f t="shared" si="0"/>
        <v>3.1996584511617763</v>
      </c>
      <c r="D10" s="72">
        <f t="shared" si="1"/>
        <v>0.48014830381757145</v>
      </c>
      <c r="E10" s="73">
        <f t="shared" si="2"/>
        <v>3.6798067549793476</v>
      </c>
      <c r="G10" s="70" t="s">
        <v>41</v>
      </c>
      <c r="H10" s="3">
        <v>100</v>
      </c>
    </row>
    <row r="11" spans="1:8">
      <c r="A11" s="71">
        <f t="shared" si="3"/>
        <v>4</v>
      </c>
      <c r="B11" s="72">
        <f t="shared" si="4"/>
        <v>8.0011414893374901</v>
      </c>
      <c r="C11" s="72">
        <f t="shared" si="0"/>
        <v>5.1526711866094583</v>
      </c>
      <c r="D11" s="72">
        <f t="shared" si="1"/>
        <v>0.80011414893374899</v>
      </c>
      <c r="E11" s="73">
        <f t="shared" si="2"/>
        <v>5.952785335543207</v>
      </c>
      <c r="G11" s="70" t="s">
        <v>42</v>
      </c>
      <c r="H11" s="3">
        <v>0.7</v>
      </c>
    </row>
    <row r="12" spans="1:8">
      <c r="A12" s="71">
        <f t="shared" si="3"/>
        <v>5</v>
      </c>
      <c r="B12" s="72">
        <f t="shared" si="4"/>
        <v>13.153812675946948</v>
      </c>
      <c r="C12" s="72">
        <f t="shared" si="0"/>
        <v>7.9965093577655439</v>
      </c>
      <c r="D12" s="72">
        <f t="shared" si="1"/>
        <v>1.3153812675946948</v>
      </c>
      <c r="E12" s="73">
        <f t="shared" si="2"/>
        <v>9.3118906253602383</v>
      </c>
      <c r="G12" s="70" t="s">
        <v>43</v>
      </c>
      <c r="H12" s="3">
        <v>10</v>
      </c>
    </row>
    <row r="13" spans="1:8">
      <c r="A13" s="71">
        <f t="shared" si="3"/>
        <v>6</v>
      </c>
      <c r="B13" s="72">
        <f t="shared" si="4"/>
        <v>21.150322033712492</v>
      </c>
      <c r="C13" s="72">
        <f t="shared" si="0"/>
        <v>11.673872568690536</v>
      </c>
      <c r="D13" s="72">
        <f t="shared" si="1"/>
        <v>2.115032203371249</v>
      </c>
      <c r="E13" s="73">
        <f t="shared" si="2"/>
        <v>13.788904772061784</v>
      </c>
      <c r="G13" s="70" t="s">
        <v>34</v>
      </c>
      <c r="H13" s="3">
        <v>1</v>
      </c>
    </row>
    <row r="14" spans="1:8">
      <c r="A14" s="71">
        <f t="shared" si="3"/>
        <v>7</v>
      </c>
      <c r="B14" s="72">
        <f t="shared" si="4"/>
        <v>32.824194602403026</v>
      </c>
      <c r="C14" s="72">
        <f t="shared" si="0"/>
        <v>15.43494196260715</v>
      </c>
      <c r="D14" s="72">
        <f t="shared" si="1"/>
        <v>3.2824194602403027</v>
      </c>
      <c r="E14" s="73">
        <f t="shared" si="2"/>
        <v>18.717361422847453</v>
      </c>
    </row>
    <row r="15" spans="1:8">
      <c r="A15" s="71">
        <f t="shared" si="3"/>
        <v>8</v>
      </c>
      <c r="B15" s="72">
        <f t="shared" si="4"/>
        <v>48.259136565010174</v>
      </c>
      <c r="C15" s="72">
        <f t="shared" si="0"/>
        <v>17.478785761505009</v>
      </c>
      <c r="D15" s="72">
        <f t="shared" si="1"/>
        <v>4.825913656501017</v>
      </c>
      <c r="E15" s="73">
        <f t="shared" si="2"/>
        <v>22.304699418006024</v>
      </c>
    </row>
    <row r="16" spans="1:8">
      <c r="A16" s="71">
        <f t="shared" si="3"/>
        <v>9</v>
      </c>
      <c r="B16" s="72">
        <f t="shared" si="4"/>
        <v>65.737922326515189</v>
      </c>
      <c r="C16" s="72">
        <f t="shared" si="0"/>
        <v>15.766224605912024</v>
      </c>
      <c r="D16" s="72">
        <f t="shared" si="1"/>
        <v>6.5737922326515186</v>
      </c>
      <c r="E16" s="73">
        <f t="shared" si="2"/>
        <v>22.340016838563542</v>
      </c>
    </row>
    <row r="17" spans="1:10">
      <c r="A17" s="71">
        <f t="shared" si="3"/>
        <v>10</v>
      </c>
      <c r="B17" s="72">
        <f t="shared" si="4"/>
        <v>81.504146932427219</v>
      </c>
      <c r="C17" s="72">
        <f t="shared" si="0"/>
        <v>10.552421082420253</v>
      </c>
      <c r="D17" s="72">
        <f t="shared" si="1"/>
        <v>8.1504146932427215</v>
      </c>
      <c r="E17" s="73">
        <f t="shared" si="2"/>
        <v>18.702835775662976</v>
      </c>
    </row>
    <row r="18" spans="1:10">
      <c r="A18" s="71">
        <f t="shared" si="3"/>
        <v>11</v>
      </c>
      <c r="B18" s="72">
        <f t="shared" si="4"/>
        <v>92.056568014847471</v>
      </c>
      <c r="C18" s="72">
        <f t="shared" si="0"/>
        <v>5.1187156076875588</v>
      </c>
      <c r="D18" s="72">
        <f t="shared" si="1"/>
        <v>9.2056568014847464</v>
      </c>
      <c r="E18" s="73">
        <f t="shared" si="2"/>
        <v>14.324372409172305</v>
      </c>
    </row>
    <row r="19" spans="1:10">
      <c r="A19" s="71">
        <f t="shared" si="3"/>
        <v>12</v>
      </c>
      <c r="B19" s="72">
        <f t="shared" si="4"/>
        <v>97.175283622535034</v>
      </c>
      <c r="C19" s="72">
        <f t="shared" si="0"/>
        <v>1.9214483059336434</v>
      </c>
      <c r="D19" s="72">
        <f t="shared" si="1"/>
        <v>9.7175283622535034</v>
      </c>
      <c r="E19" s="73">
        <f t="shared" si="2"/>
        <v>11.638976668187146</v>
      </c>
    </row>
    <row r="20" spans="1:10">
      <c r="A20" s="71">
        <f t="shared" si="3"/>
        <v>13</v>
      </c>
      <c r="B20" s="72">
        <f t="shared" si="4"/>
        <v>99.096731928468671</v>
      </c>
      <c r="C20" s="72">
        <f t="shared" si="0"/>
        <v>0.62657639760859329</v>
      </c>
      <c r="D20" s="72">
        <f t="shared" si="1"/>
        <v>9.9096731928468671</v>
      </c>
      <c r="E20" s="73">
        <f t="shared" si="2"/>
        <v>10.53624959045546</v>
      </c>
    </row>
    <row r="21" spans="1:10">
      <c r="A21" s="71">
        <f t="shared" si="3"/>
        <v>14</v>
      </c>
      <c r="B21" s="72">
        <f t="shared" si="4"/>
        <v>99.723308326077259</v>
      </c>
      <c r="C21" s="72">
        <f t="shared" si="0"/>
        <v>0.19314826376899535</v>
      </c>
      <c r="D21" s="72">
        <f t="shared" si="1"/>
        <v>9.9723308326077262</v>
      </c>
      <c r="E21" s="73">
        <f t="shared" si="2"/>
        <v>10.165479096376721</v>
      </c>
    </row>
    <row r="22" spans="1:10">
      <c r="A22" s="71">
        <f t="shared" si="3"/>
        <v>15</v>
      </c>
      <c r="B22" s="72">
        <f t="shared" si="4"/>
        <v>99.916456589846248</v>
      </c>
      <c r="C22" s="72">
        <f t="shared" si="0"/>
        <v>5.8431530597965874E-2</v>
      </c>
      <c r="D22" s="72">
        <f t="shared" si="1"/>
        <v>9.9916456589846252</v>
      </c>
      <c r="E22" s="73">
        <f t="shared" si="2"/>
        <v>10.050077189582591</v>
      </c>
    </row>
    <row r="23" spans="1:10">
      <c r="A23" s="71">
        <f t="shared" si="3"/>
        <v>16</v>
      </c>
      <c r="B23" s="72">
        <f t="shared" si="4"/>
        <v>99.97488812044422</v>
      </c>
      <c r="C23" s="72">
        <f t="shared" si="0"/>
        <v>1.7573901443584783E-2</v>
      </c>
      <c r="D23" s="72">
        <f t="shared" si="1"/>
        <v>9.9974888120444216</v>
      </c>
      <c r="E23" s="73">
        <f t="shared" si="2"/>
        <v>10.015062713488007</v>
      </c>
    </row>
    <row r="24" spans="1:10">
      <c r="A24" s="71">
        <f t="shared" si="3"/>
        <v>17</v>
      </c>
      <c r="B24" s="72">
        <f t="shared" si="4"/>
        <v>99.992462021887803</v>
      </c>
      <c r="C24" s="72">
        <f t="shared" si="0"/>
        <v>5.2761869307370616E-3</v>
      </c>
      <c r="D24" s="72">
        <f t="shared" si="1"/>
        <v>9.9992462021887807</v>
      </c>
      <c r="E24" s="73">
        <f t="shared" si="2"/>
        <v>10.004522389119519</v>
      </c>
    </row>
    <row r="25" spans="1:10">
      <c r="A25" s="71">
        <f t="shared" si="3"/>
        <v>18</v>
      </c>
      <c r="B25" s="72">
        <f t="shared" si="4"/>
        <v>99.997738208818546</v>
      </c>
      <c r="C25" s="72">
        <f t="shared" si="0"/>
        <v>1.5832180171245196E-3</v>
      </c>
      <c r="D25" s="72">
        <f t="shared" si="1"/>
        <v>9.9997738208818543</v>
      </c>
      <c r="E25" s="73">
        <f t="shared" si="2"/>
        <v>10.001357038898979</v>
      </c>
    </row>
    <row r="26" spans="1:10">
      <c r="A26" s="71">
        <f t="shared" si="3"/>
        <v>19</v>
      </c>
      <c r="B26" s="72">
        <f t="shared" si="4"/>
        <v>99.999321426835678</v>
      </c>
      <c r="C26" s="72">
        <f t="shared" si="0"/>
        <v>4.7499799179708387E-4</v>
      </c>
      <c r="D26" s="72">
        <f t="shared" si="1"/>
        <v>9.9999321426835674</v>
      </c>
      <c r="E26" s="73">
        <f t="shared" si="2"/>
        <v>10.000407140675364</v>
      </c>
    </row>
    <row r="27" spans="1:10">
      <c r="A27" s="74">
        <f t="shared" si="3"/>
        <v>20</v>
      </c>
      <c r="B27" s="75">
        <f t="shared" si="4"/>
        <v>99.99979642482748</v>
      </c>
      <c r="C27" s="75">
        <f t="shared" si="0"/>
        <v>1.4250233066358438E-4</v>
      </c>
      <c r="D27" s="75">
        <f t="shared" si="1"/>
        <v>9.9999796424827476</v>
      </c>
      <c r="E27" s="76">
        <f t="shared" si="2"/>
        <v>10.00012214481341</v>
      </c>
    </row>
    <row r="30" spans="1:10">
      <c r="A30" s="69" t="s">
        <v>73</v>
      </c>
    </row>
    <row r="32" spans="1:10">
      <c r="A32" s="54" t="s">
        <v>5</v>
      </c>
      <c r="B32" s="78" t="s">
        <v>47</v>
      </c>
      <c r="C32" s="78" t="s">
        <v>41</v>
      </c>
      <c r="D32" s="78" t="s">
        <v>36</v>
      </c>
      <c r="E32" s="78" t="s">
        <v>37</v>
      </c>
      <c r="F32" s="78" t="s">
        <v>38</v>
      </c>
      <c r="G32" s="78" t="s">
        <v>39</v>
      </c>
      <c r="H32" s="79" t="s">
        <v>48</v>
      </c>
      <c r="J32" s="69" t="s">
        <v>2</v>
      </c>
    </row>
    <row r="33" spans="1:11">
      <c r="A33" s="71">
        <v>0</v>
      </c>
      <c r="B33" s="72">
        <v>8</v>
      </c>
      <c r="C33" s="72">
        <f t="shared" ref="C33:C53" si="5">K_max*(1-B33/p_max)</f>
        <v>19.999999999999996</v>
      </c>
      <c r="D33" s="72">
        <f>N_0</f>
        <v>1</v>
      </c>
      <c r="E33" s="72">
        <f t="shared" ref="E33:E53" si="6">r_*D33*(1-D33/C33)</f>
        <v>0.66499999999999992</v>
      </c>
      <c r="F33" s="72">
        <f t="shared" ref="F33:F53" si="7">D33/l_</f>
        <v>0.1</v>
      </c>
      <c r="G33" s="72">
        <f t="shared" ref="G33:G53" si="8">E33+F33</f>
        <v>0.7649999999999999</v>
      </c>
      <c r="H33" s="73">
        <f>B33*G33</f>
        <v>6.1199999999999992</v>
      </c>
    </row>
    <row r="34" spans="1:11">
      <c r="A34" s="71">
        <f t="shared" ref="A34:A53" si="9">A33+h_</f>
        <v>1</v>
      </c>
      <c r="B34" s="72">
        <v>8</v>
      </c>
      <c r="C34" s="72">
        <f t="shared" si="5"/>
        <v>19.999999999999996</v>
      </c>
      <c r="D34" s="72">
        <f t="shared" ref="D34:D53" si="10">D33+h_*E33</f>
        <v>1.665</v>
      </c>
      <c r="E34" s="72">
        <f t="shared" si="6"/>
        <v>1.068472125</v>
      </c>
      <c r="F34" s="72">
        <f t="shared" si="7"/>
        <v>0.16650000000000001</v>
      </c>
      <c r="G34" s="72">
        <f t="shared" si="8"/>
        <v>1.2349721250000001</v>
      </c>
      <c r="H34" s="73">
        <f t="shared" ref="H34:H53" si="11">H33+B34*G34</f>
        <v>15.999777</v>
      </c>
      <c r="J34" s="70" t="s">
        <v>44</v>
      </c>
    </row>
    <row r="35" spans="1:11">
      <c r="A35" s="71">
        <f t="shared" si="9"/>
        <v>2</v>
      </c>
      <c r="B35" s="72">
        <v>8</v>
      </c>
      <c r="C35" s="72">
        <f t="shared" si="5"/>
        <v>19.999999999999996</v>
      </c>
      <c r="D35" s="72">
        <f t="shared" si="10"/>
        <v>2.733472125</v>
      </c>
      <c r="E35" s="72">
        <f t="shared" si="6"/>
        <v>1.6519150424646794</v>
      </c>
      <c r="F35" s="72">
        <f t="shared" si="7"/>
        <v>0.27334721249999999</v>
      </c>
      <c r="G35" s="72">
        <f t="shared" si="8"/>
        <v>1.9252622549646794</v>
      </c>
      <c r="H35" s="73">
        <f t="shared" si="11"/>
        <v>31.401875039717435</v>
      </c>
      <c r="J35" s="70" t="s">
        <v>45</v>
      </c>
      <c r="K35" s="3">
        <v>100</v>
      </c>
    </row>
    <row r="36" spans="1:11">
      <c r="A36" s="71">
        <f t="shared" si="9"/>
        <v>3</v>
      </c>
      <c r="B36" s="72">
        <v>8</v>
      </c>
      <c r="C36" s="72">
        <f t="shared" si="5"/>
        <v>19.999999999999996</v>
      </c>
      <c r="D36" s="72">
        <f t="shared" si="10"/>
        <v>4.3853871674646792</v>
      </c>
      <c r="E36" s="72">
        <f t="shared" si="6"/>
        <v>2.3966642959255391</v>
      </c>
      <c r="F36" s="72">
        <f t="shared" si="7"/>
        <v>0.43853871674646794</v>
      </c>
      <c r="G36" s="72">
        <f t="shared" si="8"/>
        <v>2.8352030126720069</v>
      </c>
      <c r="H36" s="73">
        <f t="shared" si="11"/>
        <v>54.08349914109349</v>
      </c>
      <c r="J36" s="70" t="s">
        <v>46</v>
      </c>
      <c r="K36" s="3">
        <v>10</v>
      </c>
    </row>
    <row r="37" spans="1:11">
      <c r="A37" s="71">
        <f t="shared" si="9"/>
        <v>4</v>
      </c>
      <c r="B37" s="72">
        <v>8</v>
      </c>
      <c r="C37" s="72">
        <f t="shared" si="5"/>
        <v>19.999999999999996</v>
      </c>
      <c r="D37" s="72">
        <f t="shared" si="10"/>
        <v>6.7820514633902178</v>
      </c>
      <c r="E37" s="72">
        <f t="shared" si="6"/>
        <v>3.137568252550583</v>
      </c>
      <c r="F37" s="72">
        <f t="shared" si="7"/>
        <v>0.67820514633902174</v>
      </c>
      <c r="G37" s="72">
        <f t="shared" si="8"/>
        <v>3.815773398889605</v>
      </c>
      <c r="H37" s="73">
        <f t="shared" si="11"/>
        <v>84.60968633221033</v>
      </c>
    </row>
    <row r="38" spans="1:11">
      <c r="A38" s="71">
        <f t="shared" si="9"/>
        <v>5</v>
      </c>
      <c r="B38" s="72">
        <v>6</v>
      </c>
      <c r="C38" s="72">
        <f t="shared" si="5"/>
        <v>40</v>
      </c>
      <c r="D38" s="72">
        <f t="shared" si="10"/>
        <v>9.9196197159408008</v>
      </c>
      <c r="E38" s="72">
        <f t="shared" si="6"/>
        <v>5.2217538332531346</v>
      </c>
      <c r="F38" s="72">
        <f t="shared" si="7"/>
        <v>0.99196197159408006</v>
      </c>
      <c r="G38" s="72">
        <f t="shared" si="8"/>
        <v>6.2137158048472143</v>
      </c>
      <c r="H38" s="73">
        <f t="shared" si="11"/>
        <v>121.89198116129361</v>
      </c>
    </row>
    <row r="39" spans="1:11">
      <c r="A39" s="71">
        <f t="shared" si="9"/>
        <v>6</v>
      </c>
      <c r="B39" s="72">
        <v>6</v>
      </c>
      <c r="C39" s="72">
        <f t="shared" si="5"/>
        <v>40</v>
      </c>
      <c r="D39" s="72">
        <f t="shared" si="10"/>
        <v>15.141373549193936</v>
      </c>
      <c r="E39" s="72">
        <f t="shared" si="6"/>
        <v>6.5868906077017337</v>
      </c>
      <c r="F39" s="72">
        <f t="shared" si="7"/>
        <v>1.5141373549193937</v>
      </c>
      <c r="G39" s="72">
        <f t="shared" si="8"/>
        <v>8.1010279626211279</v>
      </c>
      <c r="H39" s="73">
        <f t="shared" si="11"/>
        <v>170.49814893702037</v>
      </c>
    </row>
    <row r="40" spans="1:11">
      <c r="A40" s="71">
        <f t="shared" si="9"/>
        <v>7</v>
      </c>
      <c r="B40" s="72">
        <v>6</v>
      </c>
      <c r="C40" s="72">
        <f t="shared" si="5"/>
        <v>40</v>
      </c>
      <c r="D40" s="72">
        <f t="shared" si="10"/>
        <v>21.728264156895669</v>
      </c>
      <c r="E40" s="72">
        <f t="shared" si="6"/>
        <v>6.9477293025698188</v>
      </c>
      <c r="F40" s="72">
        <f t="shared" si="7"/>
        <v>2.1728264156895669</v>
      </c>
      <c r="G40" s="72">
        <f t="shared" si="8"/>
        <v>9.1205557182593857</v>
      </c>
      <c r="H40" s="73">
        <f t="shared" si="11"/>
        <v>225.2214832465767</v>
      </c>
    </row>
    <row r="41" spans="1:11">
      <c r="A41" s="71">
        <f t="shared" si="9"/>
        <v>8</v>
      </c>
      <c r="B41" s="72">
        <v>6</v>
      </c>
      <c r="C41" s="72">
        <f t="shared" si="5"/>
        <v>40</v>
      </c>
      <c r="D41" s="72">
        <f t="shared" si="10"/>
        <v>28.675993459465488</v>
      </c>
      <c r="E41" s="72">
        <f t="shared" si="6"/>
        <v>5.6827249060979597</v>
      </c>
      <c r="F41" s="72">
        <f t="shared" si="7"/>
        <v>2.867599345946549</v>
      </c>
      <c r="G41" s="72">
        <f t="shared" si="8"/>
        <v>8.5503242520445077</v>
      </c>
      <c r="H41" s="73">
        <f t="shared" si="11"/>
        <v>276.52342875884375</v>
      </c>
    </row>
    <row r="42" spans="1:11">
      <c r="A42" s="71">
        <f t="shared" si="9"/>
        <v>9</v>
      </c>
      <c r="B42" s="72">
        <v>6</v>
      </c>
      <c r="C42" s="72">
        <f t="shared" si="5"/>
        <v>40</v>
      </c>
      <c r="D42" s="72">
        <f t="shared" si="10"/>
        <v>34.358718365563448</v>
      </c>
      <c r="E42" s="72">
        <f t="shared" si="6"/>
        <v>3.3919761207225418</v>
      </c>
      <c r="F42" s="72">
        <f t="shared" si="7"/>
        <v>3.4358718365563448</v>
      </c>
      <c r="G42" s="72">
        <f t="shared" si="8"/>
        <v>6.8278479572788866</v>
      </c>
      <c r="H42" s="73">
        <f t="shared" si="11"/>
        <v>317.49051650251704</v>
      </c>
    </row>
    <row r="43" spans="1:11">
      <c r="A43" s="71">
        <f t="shared" si="9"/>
        <v>10</v>
      </c>
      <c r="B43" s="72">
        <v>4</v>
      </c>
      <c r="C43" s="72">
        <f t="shared" si="5"/>
        <v>60</v>
      </c>
      <c r="D43" s="72">
        <f t="shared" si="10"/>
        <v>37.750694486285987</v>
      </c>
      <c r="E43" s="72">
        <f t="shared" si="6"/>
        <v>9.7991452414363192</v>
      </c>
      <c r="F43" s="72">
        <f t="shared" si="7"/>
        <v>3.7750694486285985</v>
      </c>
      <c r="G43" s="72">
        <f t="shared" si="8"/>
        <v>13.574214690064917</v>
      </c>
      <c r="H43" s="73">
        <f t="shared" si="11"/>
        <v>371.78737526277672</v>
      </c>
    </row>
    <row r="44" spans="1:11">
      <c r="A44" s="71">
        <f t="shared" si="9"/>
        <v>11</v>
      </c>
      <c r="B44" s="72">
        <v>4</v>
      </c>
      <c r="C44" s="72">
        <f t="shared" si="5"/>
        <v>60</v>
      </c>
      <c r="D44" s="72">
        <f t="shared" si="10"/>
        <v>47.549839727722308</v>
      </c>
      <c r="E44" s="72">
        <f t="shared" si="6"/>
        <v>6.9067031311980287</v>
      </c>
      <c r="F44" s="72">
        <f t="shared" si="7"/>
        <v>4.7549839727722309</v>
      </c>
      <c r="G44" s="72">
        <f t="shared" si="8"/>
        <v>11.661687103970259</v>
      </c>
      <c r="H44" s="73">
        <f t="shared" si="11"/>
        <v>418.43412367865778</v>
      </c>
    </row>
    <row r="45" spans="1:11">
      <c r="A45" s="71">
        <f t="shared" si="9"/>
        <v>12</v>
      </c>
      <c r="B45" s="72">
        <v>4</v>
      </c>
      <c r="C45" s="72">
        <f t="shared" si="5"/>
        <v>60</v>
      </c>
      <c r="D45" s="72">
        <f t="shared" si="10"/>
        <v>54.456542858920336</v>
      </c>
      <c r="E45" s="72">
        <f t="shared" si="6"/>
        <v>3.5219042995475829</v>
      </c>
      <c r="F45" s="72">
        <f t="shared" si="7"/>
        <v>5.4456542858920338</v>
      </c>
      <c r="G45" s="72">
        <f t="shared" si="8"/>
        <v>8.9675585854396171</v>
      </c>
      <c r="H45" s="73">
        <f t="shared" si="11"/>
        <v>454.30435802041626</v>
      </c>
    </row>
    <row r="46" spans="1:11">
      <c r="A46" s="71">
        <f t="shared" si="9"/>
        <v>13</v>
      </c>
      <c r="B46" s="72">
        <v>4</v>
      </c>
      <c r="C46" s="72">
        <f t="shared" si="5"/>
        <v>60</v>
      </c>
      <c r="D46" s="72">
        <f t="shared" si="10"/>
        <v>57.978447158467922</v>
      </c>
      <c r="E46" s="72">
        <f t="shared" si="6"/>
        <v>1.3674091036762124</v>
      </c>
      <c r="F46" s="72">
        <f t="shared" si="7"/>
        <v>5.7978447158467921</v>
      </c>
      <c r="G46" s="72">
        <f t="shared" si="8"/>
        <v>7.165253819523004</v>
      </c>
      <c r="H46" s="73">
        <f t="shared" si="11"/>
        <v>482.96537329850827</v>
      </c>
    </row>
    <row r="47" spans="1:11">
      <c r="A47" s="71">
        <f t="shared" si="9"/>
        <v>14</v>
      </c>
      <c r="B47" s="72">
        <v>4</v>
      </c>
      <c r="C47" s="72">
        <f t="shared" si="5"/>
        <v>60</v>
      </c>
      <c r="D47" s="72">
        <f t="shared" si="10"/>
        <v>59.345856262144132</v>
      </c>
      <c r="E47" s="72">
        <f t="shared" si="6"/>
        <v>0.4529084028183854</v>
      </c>
      <c r="F47" s="72">
        <f t="shared" si="7"/>
        <v>5.934585626214413</v>
      </c>
      <c r="G47" s="72">
        <f t="shared" si="8"/>
        <v>6.3874940290327986</v>
      </c>
      <c r="H47" s="73">
        <f t="shared" si="11"/>
        <v>508.51534941463945</v>
      </c>
    </row>
    <row r="48" spans="1:11">
      <c r="A48" s="71">
        <f t="shared" si="9"/>
        <v>15</v>
      </c>
      <c r="B48" s="72">
        <v>3</v>
      </c>
      <c r="C48" s="72">
        <f t="shared" si="5"/>
        <v>70</v>
      </c>
      <c r="D48" s="72">
        <f t="shared" si="10"/>
        <v>59.798764664962519</v>
      </c>
      <c r="E48" s="72">
        <f t="shared" si="6"/>
        <v>6.1002127109180639</v>
      </c>
      <c r="F48" s="72">
        <f t="shared" si="7"/>
        <v>5.9798764664962523</v>
      </c>
      <c r="G48" s="72">
        <f t="shared" si="8"/>
        <v>12.080089177414315</v>
      </c>
      <c r="H48" s="73">
        <f t="shared" si="11"/>
        <v>544.75561694688236</v>
      </c>
    </row>
    <row r="49" spans="1:8">
      <c r="A49" s="71">
        <f t="shared" si="9"/>
        <v>16</v>
      </c>
      <c r="B49" s="72">
        <v>3</v>
      </c>
      <c r="C49" s="72">
        <f t="shared" si="5"/>
        <v>70</v>
      </c>
      <c r="D49" s="72">
        <f t="shared" si="10"/>
        <v>65.898977375880577</v>
      </c>
      <c r="E49" s="72">
        <f t="shared" si="6"/>
        <v>2.7025319712482014</v>
      </c>
      <c r="F49" s="72">
        <f t="shared" si="7"/>
        <v>6.5898977375880579</v>
      </c>
      <c r="G49" s="72">
        <f t="shared" si="8"/>
        <v>9.2924297088362593</v>
      </c>
      <c r="H49" s="73">
        <f t="shared" si="11"/>
        <v>572.63290607339115</v>
      </c>
    </row>
    <row r="50" spans="1:8">
      <c r="A50" s="71">
        <f t="shared" si="9"/>
        <v>17</v>
      </c>
      <c r="B50" s="72">
        <v>3</v>
      </c>
      <c r="C50" s="72">
        <f t="shared" si="5"/>
        <v>70</v>
      </c>
      <c r="D50" s="72">
        <f t="shared" si="10"/>
        <v>68.601509347128783</v>
      </c>
      <c r="E50" s="72">
        <f t="shared" si="6"/>
        <v>0.95938569594816947</v>
      </c>
      <c r="F50" s="72">
        <f t="shared" si="7"/>
        <v>6.8601509347128786</v>
      </c>
      <c r="G50" s="72">
        <f t="shared" si="8"/>
        <v>7.8195366306610481</v>
      </c>
      <c r="H50" s="73">
        <f t="shared" si="11"/>
        <v>596.09151596537436</v>
      </c>
    </row>
    <row r="51" spans="1:8">
      <c r="A51" s="71">
        <f t="shared" si="9"/>
        <v>18</v>
      </c>
      <c r="B51" s="72">
        <v>3</v>
      </c>
      <c r="C51" s="72">
        <f t="shared" si="5"/>
        <v>70</v>
      </c>
      <c r="D51" s="72">
        <f t="shared" si="10"/>
        <v>69.560895043076954</v>
      </c>
      <c r="E51" s="72">
        <f t="shared" si="6"/>
        <v>0.3054453382141879</v>
      </c>
      <c r="F51" s="72">
        <f t="shared" si="7"/>
        <v>6.9560895043076956</v>
      </c>
      <c r="G51" s="72">
        <f t="shared" si="8"/>
        <v>7.2615348425218835</v>
      </c>
      <c r="H51" s="73">
        <f t="shared" si="11"/>
        <v>617.87612049294</v>
      </c>
    </row>
    <row r="52" spans="1:8">
      <c r="A52" s="71">
        <f t="shared" si="9"/>
        <v>19</v>
      </c>
      <c r="B52" s="72">
        <v>3</v>
      </c>
      <c r="C52" s="72">
        <f t="shared" si="5"/>
        <v>70</v>
      </c>
      <c r="D52" s="72">
        <f t="shared" si="10"/>
        <v>69.866340381291138</v>
      </c>
      <c r="E52" s="72">
        <f t="shared" si="6"/>
        <v>9.3383084159470414E-2</v>
      </c>
      <c r="F52" s="72">
        <f t="shared" si="7"/>
        <v>6.9866340381291137</v>
      </c>
      <c r="G52" s="72">
        <f t="shared" si="8"/>
        <v>7.0800171222885844</v>
      </c>
      <c r="H52" s="73">
        <f t="shared" si="11"/>
        <v>639.11617185980572</v>
      </c>
    </row>
    <row r="53" spans="1:8">
      <c r="A53" s="74">
        <f t="shared" si="9"/>
        <v>20</v>
      </c>
      <c r="B53" s="75">
        <v>3</v>
      </c>
      <c r="C53" s="75">
        <f t="shared" si="5"/>
        <v>70</v>
      </c>
      <c r="D53" s="75">
        <f t="shared" si="10"/>
        <v>69.959723465450608</v>
      </c>
      <c r="E53" s="75">
        <f t="shared" si="6"/>
        <v>2.8177352192219493E-2</v>
      </c>
      <c r="F53" s="75">
        <f t="shared" si="7"/>
        <v>6.9959723465450612</v>
      </c>
      <c r="G53" s="75">
        <f t="shared" si="8"/>
        <v>7.0241496987372809</v>
      </c>
      <c r="H53" s="76">
        <f t="shared" si="11"/>
        <v>660.18862095601753</v>
      </c>
    </row>
  </sheetData>
  <phoneticPr fontId="5" type="noConversion"/>
  <printOptions horizontalCentered="1" verticalCentered="1" gridLines="1" gridLinesSet="0"/>
  <pageMargins left="0.39370078740157483" right="0.39370078740157483" top="0.98425196850393704" bottom="0.98425196850393704" header="0.51181102300000003" footer="0.51181102300000003"/>
  <pageSetup paperSize="9" orientation="portrait" horizontalDpi="4294967292" verticalDpi="4294967292" r:id="rId1"/>
  <headerFooter alignWithMargins="0">
    <oddHeader>&amp;F</oddHeader>
    <oddFooter>Seite &amp;P</oddFooter>
  </headerFooter>
  <rowBreaks count="1" manualBreakCount="1">
    <brk id="39" max="65535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5"/>
  <sheetViews>
    <sheetView workbookViewId="0"/>
  </sheetViews>
  <sheetFormatPr baseColWidth="10" defaultRowHeight="15"/>
  <cols>
    <col min="1" max="16384" width="11.42578125" style="28"/>
  </cols>
  <sheetData>
    <row r="1" spans="1:7" ht="22.5">
      <c r="A1" s="1" t="s">
        <v>49</v>
      </c>
      <c r="B1" s="29"/>
      <c r="C1" s="29"/>
    </row>
    <row r="2" spans="1:7">
      <c r="A2" s="29"/>
      <c r="B2" s="29"/>
      <c r="C2" s="29"/>
    </row>
    <row r="4" spans="1:7">
      <c r="A4" s="54" t="s">
        <v>5</v>
      </c>
      <c r="B4" s="78" t="s">
        <v>50</v>
      </c>
      <c r="C4" s="78" t="s">
        <v>51</v>
      </c>
      <c r="D4" s="79" t="s">
        <v>52</v>
      </c>
      <c r="E4" s="30"/>
      <c r="F4" s="30" t="s">
        <v>2</v>
      </c>
    </row>
    <row r="5" spans="1:7">
      <c r="A5" s="63">
        <v>0</v>
      </c>
      <c r="B5" s="64">
        <f t="shared" ref="B5:B25" si="0">alpha-beta*D5+gamma*C5</f>
        <v>9</v>
      </c>
      <c r="C5" s="64">
        <v>0</v>
      </c>
      <c r="D5" s="65">
        <v>0</v>
      </c>
    </row>
    <row r="6" spans="1:7">
      <c r="A6" s="63">
        <f t="shared" ref="A6:A25" si="1">A5+hh</f>
        <v>0.5</v>
      </c>
      <c r="B6" s="64">
        <f t="shared" si="0"/>
        <v>9.375</v>
      </c>
      <c r="C6" s="64">
        <f t="shared" ref="C6:C25" si="2">C5+hh*delta*(B5-C5)</f>
        <v>3.375</v>
      </c>
      <c r="D6" s="65">
        <f t="shared" ref="D6:D25" si="3">D5-hh*eps*(m-B5)</f>
        <v>1</v>
      </c>
      <c r="F6" s="28" t="s">
        <v>53</v>
      </c>
      <c r="G6" s="3">
        <v>9</v>
      </c>
    </row>
    <row r="7" spans="1:7">
      <c r="A7" s="63">
        <f t="shared" si="1"/>
        <v>1</v>
      </c>
      <c r="B7" s="64">
        <f t="shared" si="0"/>
        <v>8.34375</v>
      </c>
      <c r="C7" s="64">
        <f t="shared" si="2"/>
        <v>5.625</v>
      </c>
      <c r="D7" s="65">
        <f t="shared" si="3"/>
        <v>2.09375</v>
      </c>
      <c r="F7" s="28" t="s">
        <v>54</v>
      </c>
      <c r="G7" s="3">
        <v>3</v>
      </c>
    </row>
    <row r="8" spans="1:7">
      <c r="A8" s="63">
        <f t="shared" si="1"/>
        <v>1.5</v>
      </c>
      <c r="B8" s="64">
        <f t="shared" si="0"/>
        <v>6.85546875</v>
      </c>
      <c r="C8" s="64">
        <f t="shared" si="2"/>
        <v>6.64453125</v>
      </c>
      <c r="D8" s="65">
        <f t="shared" si="3"/>
        <v>2.9296875</v>
      </c>
      <c r="F8" s="28" t="s">
        <v>33</v>
      </c>
      <c r="G8" s="3">
        <v>1</v>
      </c>
    </row>
    <row r="9" spans="1:7">
      <c r="A9" s="63">
        <f t="shared" si="1"/>
        <v>2</v>
      </c>
      <c r="B9" s="64">
        <f t="shared" si="0"/>
        <v>5.54296875</v>
      </c>
      <c r="C9" s="64">
        <f t="shared" si="2"/>
        <v>6.7236328125</v>
      </c>
      <c r="D9" s="65">
        <f t="shared" si="3"/>
        <v>3.3935546875</v>
      </c>
      <c r="F9" s="28" t="s">
        <v>55</v>
      </c>
      <c r="G9" s="3">
        <v>0.75</v>
      </c>
    </row>
    <row r="10" spans="1:7">
      <c r="A10" s="63">
        <f t="shared" si="1"/>
        <v>2.5</v>
      </c>
      <c r="B10" s="64">
        <f t="shared" si="0"/>
        <v>4.6929931640625</v>
      </c>
      <c r="C10" s="64">
        <f t="shared" si="2"/>
        <v>6.2808837890625</v>
      </c>
      <c r="D10" s="65">
        <f t="shared" si="3"/>
        <v>3.529296875</v>
      </c>
      <c r="F10" s="28" t="s">
        <v>56</v>
      </c>
      <c r="G10" s="3">
        <v>0.5</v>
      </c>
    </row>
    <row r="11" spans="1:7">
      <c r="A11" s="63">
        <f t="shared" si="1"/>
        <v>3</v>
      </c>
      <c r="B11" s="64">
        <f t="shared" si="0"/>
        <v>4.327789306640625</v>
      </c>
      <c r="C11" s="64">
        <f t="shared" si="2"/>
        <v>5.6854248046875</v>
      </c>
      <c r="D11" s="65">
        <f t="shared" si="3"/>
        <v>3.452545166015625</v>
      </c>
      <c r="F11" s="28" t="s">
        <v>57</v>
      </c>
      <c r="G11" s="3">
        <v>5</v>
      </c>
    </row>
    <row r="12" spans="1:7">
      <c r="A12" s="63">
        <f t="shared" si="1"/>
        <v>3.5</v>
      </c>
      <c r="B12" s="64">
        <f t="shared" si="0"/>
        <v>4.3228340148925781</v>
      </c>
      <c r="C12" s="64">
        <f t="shared" si="2"/>
        <v>5.1763114929199219</v>
      </c>
      <c r="D12" s="65">
        <f t="shared" si="3"/>
        <v>3.2844924926757813</v>
      </c>
      <c r="F12" s="28" t="s">
        <v>34</v>
      </c>
      <c r="G12" s="3">
        <v>0.5</v>
      </c>
    </row>
    <row r="13" spans="1:7">
      <c r="A13" s="63">
        <f t="shared" si="1"/>
        <v>4</v>
      </c>
      <c r="B13" s="64">
        <f t="shared" si="0"/>
        <v>4.5106544494628906</v>
      </c>
      <c r="C13" s="64">
        <f t="shared" si="2"/>
        <v>4.856257438659668</v>
      </c>
      <c r="D13" s="65">
        <f t="shared" si="3"/>
        <v>3.1152009963989258</v>
      </c>
    </row>
    <row r="14" spans="1:7">
      <c r="A14" s="63">
        <f t="shared" si="1"/>
        <v>4.5</v>
      </c>
      <c r="B14" s="64">
        <f t="shared" si="0"/>
        <v>4.7480624914169312</v>
      </c>
      <c r="C14" s="64">
        <f t="shared" si="2"/>
        <v>4.7266563177108765</v>
      </c>
      <c r="D14" s="65">
        <f t="shared" si="3"/>
        <v>2.9928646087646484</v>
      </c>
    </row>
    <row r="15" spans="1:7">
      <c r="A15" s="63">
        <f t="shared" si="1"/>
        <v>5</v>
      </c>
      <c r="B15" s="64">
        <f t="shared" si="0"/>
        <v>4.9450429379940033</v>
      </c>
      <c r="C15" s="64">
        <f t="shared" si="2"/>
        <v>4.734683632850647</v>
      </c>
      <c r="D15" s="65">
        <f t="shared" si="3"/>
        <v>2.9298802316188812</v>
      </c>
    </row>
    <row r="16" spans="1:7">
      <c r="A16" s="63">
        <f t="shared" si="1"/>
        <v>5.5</v>
      </c>
      <c r="B16" s="64">
        <f t="shared" si="0"/>
        <v>5.0651454739272594</v>
      </c>
      <c r="C16" s="64">
        <f t="shared" si="2"/>
        <v>4.8135683722794056</v>
      </c>
      <c r="D16" s="65">
        <f t="shared" si="3"/>
        <v>2.916140966117382</v>
      </c>
    </row>
    <row r="17" spans="1:4">
      <c r="A17" s="63">
        <f t="shared" si="1"/>
        <v>6</v>
      </c>
      <c r="B17" s="64">
        <f t="shared" si="0"/>
        <v>5.1106277815997601</v>
      </c>
      <c r="C17" s="64">
        <f t="shared" si="2"/>
        <v>4.9079097853973508</v>
      </c>
      <c r="D17" s="65">
        <f t="shared" si="3"/>
        <v>2.9324273345991969</v>
      </c>
    </row>
    <row r="18" spans="1:4">
      <c r="A18" s="63">
        <f t="shared" si="1"/>
        <v>6.5</v>
      </c>
      <c r="B18" s="64">
        <f t="shared" si="0"/>
        <v>5.1036761939758435</v>
      </c>
      <c r="C18" s="64">
        <f t="shared" si="2"/>
        <v>4.9839290339732543</v>
      </c>
      <c r="D18" s="65">
        <f t="shared" si="3"/>
        <v>2.9600842799991369</v>
      </c>
    </row>
    <row r="19" spans="1:4">
      <c r="A19" s="63">
        <f t="shared" si="1"/>
        <v>7</v>
      </c>
      <c r="B19" s="64">
        <f t="shared" si="0"/>
        <v>5.0708242334949318</v>
      </c>
      <c r="C19" s="64">
        <f t="shared" si="2"/>
        <v>5.0288342189742252</v>
      </c>
      <c r="D19" s="65">
        <f t="shared" si="3"/>
        <v>2.9860033284930978</v>
      </c>
    </row>
    <row r="20" spans="1:4">
      <c r="A20" s="63">
        <f t="shared" si="1"/>
        <v>7.5</v>
      </c>
      <c r="B20" s="64">
        <f t="shared" si="0"/>
        <v>5.0334523138189979</v>
      </c>
      <c r="C20" s="64">
        <f t="shared" si="2"/>
        <v>5.0445804744194902</v>
      </c>
      <c r="D20" s="65">
        <f t="shared" si="3"/>
        <v>3.0037093868668308</v>
      </c>
    </row>
    <row r="21" spans="1:4">
      <c r="A21" s="63">
        <f t="shared" si="1"/>
        <v>8</v>
      </c>
      <c r="B21" s="64">
        <f t="shared" si="0"/>
        <v>5.0041900182295649</v>
      </c>
      <c r="C21" s="64">
        <f t="shared" si="2"/>
        <v>5.0404074141943056</v>
      </c>
      <c r="D21" s="65">
        <f t="shared" si="3"/>
        <v>3.0120724653215802</v>
      </c>
    </row>
    <row r="22" spans="1:4">
      <c r="A22" s="63">
        <f t="shared" si="1"/>
        <v>8.5</v>
      </c>
      <c r="B22" s="64">
        <f t="shared" si="0"/>
        <v>4.9874659810706135</v>
      </c>
      <c r="C22" s="64">
        <f t="shared" si="2"/>
        <v>5.0268258907075278</v>
      </c>
      <c r="D22" s="65">
        <f t="shared" si="3"/>
        <v>3.0131199698789715</v>
      </c>
    </row>
    <row r="23" spans="1:4">
      <c r="A23" s="63">
        <f t="shared" si="1"/>
        <v>9</v>
      </c>
      <c r="B23" s="64">
        <f t="shared" si="0"/>
        <v>4.9821065291538105</v>
      </c>
      <c r="C23" s="64">
        <f t="shared" si="2"/>
        <v>5.0120659245936849</v>
      </c>
      <c r="D23" s="65">
        <f t="shared" si="3"/>
        <v>3.0099864651466248</v>
      </c>
    </row>
    <row r="24" spans="1:4">
      <c r="A24" s="63">
        <f t="shared" si="1"/>
        <v>9.5</v>
      </c>
      <c r="B24" s="64">
        <f t="shared" si="0"/>
        <v>4.9842918589984997</v>
      </c>
      <c r="C24" s="64">
        <f t="shared" si="2"/>
        <v>5.000831151303732</v>
      </c>
      <c r="D24" s="65">
        <f t="shared" si="3"/>
        <v>3.0055130974350774</v>
      </c>
    </row>
    <row r="25" spans="1:4">
      <c r="A25" s="66">
        <f t="shared" si="1"/>
        <v>10</v>
      </c>
      <c r="B25" s="67">
        <f t="shared" si="0"/>
        <v>4.9898707301351637</v>
      </c>
      <c r="C25" s="67">
        <f t="shared" si="2"/>
        <v>4.9946289166892699</v>
      </c>
      <c r="D25" s="68">
        <f t="shared" si="3"/>
        <v>3.0015860621847024</v>
      </c>
    </row>
  </sheetData>
  <phoneticPr fontId="5" type="noConversion"/>
  <printOptions horizontalCentered="1" verticalCentered="1" gridLines="1" gridLinesSet="0"/>
  <pageMargins left="0.78740157480314965" right="0.78740157480314965" top="0.98425196850393704" bottom="0.98425196850393704" header="0.51181102300000003" footer="0.51181102300000003"/>
  <pageSetup paperSize="9" orientation="portrait" horizontalDpi="4294967292" verticalDpi="4294967292" copies="0"/>
  <headerFooter alignWithMargins="0">
    <oddHeader>&amp;F</oddHeader>
    <oddFooter>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19</vt:i4>
      </vt:variant>
    </vt:vector>
  </HeadingPairs>
  <TitlesOfParts>
    <vt:vector size="26" baseType="lpstr">
      <vt:lpstr>Weltbev.</vt:lpstr>
      <vt:lpstr>Bev. USA</vt:lpstr>
      <vt:lpstr>Log. Wachstum</vt:lpstr>
      <vt:lpstr>Räuber Beute</vt:lpstr>
      <vt:lpstr>Angebot Nachfrage</vt:lpstr>
      <vt:lpstr>Produktzyklus</vt:lpstr>
      <vt:lpstr>Inflation</vt:lpstr>
      <vt:lpstr>alpha</vt:lpstr>
      <vt:lpstr>beta</vt:lpstr>
      <vt:lpstr>delta</vt:lpstr>
      <vt:lpstr>e</vt:lpstr>
      <vt:lpstr>eps</vt:lpstr>
      <vt:lpstr>Inflation!gamma</vt:lpstr>
      <vt:lpstr>gamma0</vt:lpstr>
      <vt:lpstr>h</vt:lpstr>
      <vt:lpstr>Produktzyklus!h_</vt:lpstr>
      <vt:lpstr>h0</vt:lpstr>
      <vt:lpstr>Inflation!hh</vt:lpstr>
      <vt:lpstr>K_</vt:lpstr>
      <vt:lpstr>K_max</vt:lpstr>
      <vt:lpstr>l_</vt:lpstr>
      <vt:lpstr>m</vt:lpstr>
      <vt:lpstr>N_0</vt:lpstr>
      <vt:lpstr>p_max</vt:lpstr>
      <vt:lpstr>p0</vt:lpstr>
      <vt:lpstr>r_</vt:lpstr>
    </vt:vector>
  </TitlesOfParts>
  <Company>TU Wien - Campusversion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GK_</dc:creator>
  <cp:lastModifiedBy>GK_</cp:lastModifiedBy>
  <dcterms:created xsi:type="dcterms:W3CDTF">2010-11-23T22:45:45Z</dcterms:created>
  <dcterms:modified xsi:type="dcterms:W3CDTF">2010-11-24T22:41:07Z</dcterms:modified>
</cp:coreProperties>
</file>